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19\"/>
    </mc:Choice>
  </mc:AlternateContent>
  <bookViews>
    <workbookView xWindow="-401" yWindow="-163" windowWidth="15565" windowHeight="11094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титульный" sheetId="17" r:id="rId4"/>
    <sheet name="Финансирование " sheetId="13" r:id="rId5"/>
    <sheet name="Показатели" sheetId="14" r:id="rId6"/>
    <sheet name="Пояснительная записка " sheetId="16" r:id="rId7"/>
  </sheets>
  <definedNames>
    <definedName name="_xlnm._FilterDatabase" localSheetId="2" hidden="1">'Выполнение работ'!$A$3:$O$70</definedName>
    <definedName name="_xlnm._FilterDatabase" localSheetId="4" hidden="1">'Финансирование '!$D$2:$D$211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'Финансирование '!$6:$9</definedName>
    <definedName name="_xlnm.Print_Area" localSheetId="2">'Выполнение работ'!$A$1:$Q$81</definedName>
    <definedName name="_xlnm.Print_Area" localSheetId="4">'Финансирование '!$A$1:$BB$186</definedName>
  </definedNames>
  <calcPr calcId="162913"/>
</workbook>
</file>

<file path=xl/calcChain.xml><?xml version="1.0" encoding="utf-8"?>
<calcChain xmlns="http://schemas.openxmlformats.org/spreadsheetml/2006/main">
  <c r="AT102" i="13" l="1"/>
  <c r="AY176" i="13"/>
  <c r="AU165" i="13"/>
  <c r="AV165" i="13"/>
  <c r="AW165" i="13"/>
  <c r="AY175" i="13"/>
  <c r="AY170" i="13"/>
  <c r="AY134" i="13"/>
  <c r="AU63" i="13"/>
  <c r="AV63" i="13"/>
  <c r="AW63" i="13"/>
  <c r="AT63" i="13"/>
  <c r="AY165" i="13" l="1"/>
  <c r="AT165" i="13"/>
  <c r="AP165" i="13"/>
  <c r="AQ165" i="13"/>
  <c r="AR165" i="13"/>
  <c r="AT140" i="13"/>
  <c r="AT135" i="13"/>
  <c r="AY171" i="13"/>
  <c r="AT56" i="13"/>
  <c r="E56" i="13" s="1"/>
  <c r="E53" i="13" s="1"/>
  <c r="AY56" i="13"/>
  <c r="AT51" i="13"/>
  <c r="F51" i="13"/>
  <c r="AP92" i="13"/>
  <c r="AP118" i="13" s="1"/>
  <c r="AQ92" i="13"/>
  <c r="AQ118" i="13" s="1"/>
  <c r="AR92" i="13"/>
  <c r="AR118" i="13" s="1"/>
  <c r="AS118" i="13"/>
  <c r="E109" i="13"/>
  <c r="AY108" i="13"/>
  <c r="AY107" i="13"/>
  <c r="F102" i="13"/>
  <c r="AO165" i="13" l="1"/>
  <c r="AY145" i="13"/>
  <c r="AY140" i="13"/>
  <c r="AY139" i="13"/>
  <c r="AY106" i="13"/>
  <c r="E71" i="13"/>
  <c r="F176" i="13" l="1"/>
  <c r="F175" i="13"/>
  <c r="F170" i="13"/>
  <c r="AK46" i="13"/>
  <c r="AK160" i="13" s="1"/>
  <c r="AK165" i="13"/>
  <c r="AK162" i="13" s="1"/>
  <c r="AJ165" i="13"/>
  <c r="AT145" i="13"/>
  <c r="AO145" i="13"/>
  <c r="F135" i="13"/>
  <c r="AY144" i="13"/>
  <c r="AT144" i="13"/>
  <c r="E139" i="13"/>
  <c r="F144" i="13"/>
  <c r="F134" i="13"/>
  <c r="F56" i="13"/>
  <c r="F113" i="13"/>
  <c r="F112" i="13" s="1"/>
  <c r="AK112" i="13"/>
  <c r="AK92" i="13" s="1"/>
  <c r="AO112" i="13"/>
  <c r="E113" i="13"/>
  <c r="AK89" i="13" l="1"/>
  <c r="F66" i="13"/>
  <c r="F61" i="13"/>
  <c r="F75" i="13"/>
  <c r="AT171" i="13" l="1"/>
  <c r="AY135" i="13"/>
  <c r="E76" i="13"/>
  <c r="AO92" i="13"/>
  <c r="AF92" i="13"/>
  <c r="AG92" i="13"/>
  <c r="AH92" i="13"/>
  <c r="AE92" i="13"/>
  <c r="AO89" i="13" l="1"/>
  <c r="E102" i="13"/>
  <c r="Z99" i="13"/>
  <c r="Z165" i="13"/>
  <c r="Z162" i="13" s="1"/>
  <c r="AB162" i="13"/>
  <c r="AC162" i="13"/>
  <c r="AA165" i="13"/>
  <c r="AA162" i="13" s="1"/>
  <c r="AB165" i="13"/>
  <c r="AC165" i="13"/>
  <c r="AC140" i="13"/>
  <c r="F140" i="13" s="1"/>
  <c r="E75" i="13" l="1"/>
  <c r="AC63" i="13"/>
  <c r="AC92" i="13"/>
  <c r="AJ112" i="13"/>
  <c r="AJ92" i="13" s="1"/>
  <c r="AJ89" i="13" s="1"/>
  <c r="E112" i="13"/>
  <c r="Z92" i="13"/>
  <c r="X171" i="13" l="1"/>
  <c r="F171" i="13" s="1"/>
  <c r="F167" i="13" s="1"/>
  <c r="U165" i="13"/>
  <c r="U162" i="13" s="1"/>
  <c r="R91" i="13"/>
  <c r="R92" i="13"/>
  <c r="R118" i="13" s="1"/>
  <c r="X165" i="13"/>
  <c r="X162" i="13" s="1"/>
  <c r="W165" i="13"/>
  <c r="AO144" i="13"/>
  <c r="X92" i="13"/>
  <c r="X89" i="13" s="1"/>
  <c r="W92" i="13"/>
  <c r="W131" i="13"/>
  <c r="X53" i="13"/>
  <c r="W45" i="13"/>
  <c r="F76" i="13"/>
  <c r="Z63" i="13"/>
  <c r="U68" i="13"/>
  <c r="T68" i="13"/>
  <c r="X68" i="13"/>
  <c r="W68" i="13"/>
  <c r="E107" i="13"/>
  <c r="E106" i="13" s="1"/>
  <c r="T46" i="13"/>
  <c r="T160" i="13" s="1"/>
  <c r="U92" i="13"/>
  <c r="T92" i="13"/>
  <c r="G91" i="13"/>
  <c r="H91" i="13"/>
  <c r="I91" i="13"/>
  <c r="J91" i="13"/>
  <c r="K91" i="13"/>
  <c r="L91" i="13"/>
  <c r="M91" i="13"/>
  <c r="N91" i="13"/>
  <c r="O91" i="13"/>
  <c r="P91" i="13"/>
  <c r="Q91" i="13"/>
  <c r="S91" i="13"/>
  <c r="T91" i="13"/>
  <c r="U91" i="13"/>
  <c r="V91" i="13"/>
  <c r="T165" i="13"/>
  <c r="T162" i="13" s="1"/>
  <c r="U110" i="13"/>
  <c r="U63" i="13"/>
  <c r="H128" i="13"/>
  <c r="I128" i="13"/>
  <c r="J128" i="13"/>
  <c r="K128" i="13"/>
  <c r="L128" i="13"/>
  <c r="M128" i="13"/>
  <c r="N128" i="13"/>
  <c r="O128" i="13"/>
  <c r="P128" i="13"/>
  <c r="Q128" i="13"/>
  <c r="R128" i="13"/>
  <c r="S128" i="13"/>
  <c r="T128" i="13"/>
  <c r="U128" i="13"/>
  <c r="V128" i="13"/>
  <c r="W128" i="13"/>
  <c r="X128" i="13"/>
  <c r="Y128" i="13"/>
  <c r="Z128" i="13"/>
  <c r="AA128" i="13"/>
  <c r="AB128" i="13"/>
  <c r="AC128" i="13"/>
  <c r="AD128" i="13"/>
  <c r="AE128" i="13"/>
  <c r="AF128" i="13"/>
  <c r="AG128" i="13"/>
  <c r="AH128" i="13"/>
  <c r="AI128" i="13"/>
  <c r="AJ128" i="13"/>
  <c r="AK128" i="13"/>
  <c r="AL128" i="13"/>
  <c r="AM128" i="13"/>
  <c r="AN128" i="13"/>
  <c r="AO128" i="13"/>
  <c r="AP128" i="13"/>
  <c r="AQ128" i="13"/>
  <c r="AR128" i="13"/>
  <c r="AS128" i="13"/>
  <c r="AT128" i="13"/>
  <c r="AU128" i="13"/>
  <c r="AV128" i="13"/>
  <c r="AW128" i="13"/>
  <c r="AX128" i="13"/>
  <c r="AY128" i="13"/>
  <c r="AZ128" i="13"/>
  <c r="BA128" i="13"/>
  <c r="BC111" i="13"/>
  <c r="BC109" i="13"/>
  <c r="E174" i="13"/>
  <c r="E169" i="13"/>
  <c r="I165" i="13"/>
  <c r="H166" i="13"/>
  <c r="H165" i="13"/>
  <c r="Q165" i="13"/>
  <c r="AJ162" i="13" l="1"/>
  <c r="F68" i="13"/>
  <c r="R89" i="13"/>
  <c r="W162" i="13"/>
  <c r="U89" i="13"/>
  <c r="F111" i="13"/>
  <c r="E111" i="13"/>
  <c r="E91" i="13" s="1"/>
  <c r="E105" i="13"/>
  <c r="W89" i="13"/>
  <c r="T89" i="13"/>
  <c r="T110" i="13"/>
  <c r="BC110" i="13" s="1"/>
  <c r="W108" i="13"/>
  <c r="BC108" i="13" s="1"/>
  <c r="E108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X148" i="13"/>
  <c r="Y148" i="13"/>
  <c r="Z148" i="13"/>
  <c r="AA148" i="13"/>
  <c r="AB148" i="13"/>
  <c r="AC148" i="13"/>
  <c r="AD148" i="13"/>
  <c r="AE148" i="13"/>
  <c r="AF148" i="13"/>
  <c r="AG148" i="13"/>
  <c r="AH148" i="13"/>
  <c r="AI148" i="13"/>
  <c r="AJ148" i="13"/>
  <c r="AK148" i="13"/>
  <c r="AL148" i="13"/>
  <c r="AM148" i="13"/>
  <c r="AN148" i="13"/>
  <c r="AO148" i="13"/>
  <c r="AP148" i="13"/>
  <c r="AQ148" i="13"/>
  <c r="AR148" i="13"/>
  <c r="AS148" i="13"/>
  <c r="AT148" i="13"/>
  <c r="AU148" i="13"/>
  <c r="AV148" i="13"/>
  <c r="AW148" i="13"/>
  <c r="AX148" i="13"/>
  <c r="AY148" i="13"/>
  <c r="AZ148" i="13"/>
  <c r="BA148" i="13"/>
  <c r="E145" i="13"/>
  <c r="E140" i="13"/>
  <c r="E66" i="13"/>
  <c r="Q162" i="13"/>
  <c r="O106" i="13"/>
  <c r="P106" i="13"/>
  <c r="Q106" i="13"/>
  <c r="Q92" i="13" s="1"/>
  <c r="O104" i="13"/>
  <c r="P104" i="13"/>
  <c r="L165" i="13"/>
  <c r="K165" i="13"/>
  <c r="K162" i="13" s="1"/>
  <c r="P92" i="13" l="1"/>
  <c r="P89" i="13" s="1"/>
  <c r="O92" i="13"/>
  <c r="O89" i="13" s="1"/>
  <c r="L162" i="13"/>
  <c r="F110" i="13"/>
  <c r="F91" i="13"/>
  <c r="F117" i="13" s="1"/>
  <c r="E110" i="13"/>
  <c r="Q89" i="13"/>
  <c r="L92" i="13" l="1"/>
  <c r="K92" i="13"/>
  <c r="F90" i="13"/>
  <c r="G27" i="13"/>
  <c r="G28" i="13"/>
  <c r="G29" i="13"/>
  <c r="G30" i="13"/>
  <c r="G31" i="13"/>
  <c r="G32" i="13"/>
  <c r="G33" i="13"/>
  <c r="G34" i="13"/>
  <c r="G35" i="13"/>
  <c r="G36" i="13"/>
  <c r="G38" i="13"/>
  <c r="G39" i="13"/>
  <c r="I162" i="13"/>
  <c r="H162" i="13"/>
  <c r="F158" i="13"/>
  <c r="G158" i="13" s="1"/>
  <c r="F161" i="13"/>
  <c r="G161" i="13" s="1"/>
  <c r="F163" i="13"/>
  <c r="F164" i="13"/>
  <c r="F166" i="13"/>
  <c r="F168" i="13"/>
  <c r="G168" i="13" s="1"/>
  <c r="F169" i="13"/>
  <c r="G169" i="13" s="1"/>
  <c r="F173" i="13"/>
  <c r="G173" i="13" s="1"/>
  <c r="F174" i="13"/>
  <c r="H163" i="13"/>
  <c r="F127" i="13"/>
  <c r="F132" i="13"/>
  <c r="F133" i="13"/>
  <c r="F137" i="13"/>
  <c r="F138" i="13"/>
  <c r="F139" i="13"/>
  <c r="F142" i="13"/>
  <c r="F143" i="13"/>
  <c r="F145" i="13"/>
  <c r="F147" i="13"/>
  <c r="F44" i="13"/>
  <c r="F47" i="13"/>
  <c r="F49" i="13"/>
  <c r="G49" i="13" s="1"/>
  <c r="F50" i="13"/>
  <c r="G50" i="13" s="1"/>
  <c r="F52" i="13"/>
  <c r="F54" i="13"/>
  <c r="F55" i="13"/>
  <c r="F57" i="13"/>
  <c r="F59" i="13"/>
  <c r="G59" i="13" s="1"/>
  <c r="F60" i="13"/>
  <c r="G60" i="13" s="1"/>
  <c r="F62" i="13"/>
  <c r="G62" i="13" s="1"/>
  <c r="F64" i="13"/>
  <c r="G64" i="13" s="1"/>
  <c r="F65" i="13"/>
  <c r="G65" i="13" s="1"/>
  <c r="F67" i="13"/>
  <c r="G67" i="13" s="1"/>
  <c r="F69" i="13"/>
  <c r="G69" i="13" s="1"/>
  <c r="F70" i="13"/>
  <c r="G70" i="13" s="1"/>
  <c r="F71" i="13"/>
  <c r="G71" i="13" s="1"/>
  <c r="F72" i="13"/>
  <c r="G72" i="13" s="1"/>
  <c r="F74" i="13"/>
  <c r="G74" i="13" s="1"/>
  <c r="F77" i="13"/>
  <c r="G77" i="13" s="1"/>
  <c r="F79" i="13"/>
  <c r="F82" i="13"/>
  <c r="F84" i="13"/>
  <c r="G84" i="13" s="1"/>
  <c r="I106" i="13"/>
  <c r="I92" i="13" s="1"/>
  <c r="F93" i="13"/>
  <c r="F95" i="13"/>
  <c r="G95" i="13" s="1"/>
  <c r="F96" i="13"/>
  <c r="G96" i="13" s="1"/>
  <c r="F98" i="13"/>
  <c r="G98" i="13" s="1"/>
  <c r="F100" i="13"/>
  <c r="F101" i="13"/>
  <c r="F103" i="13"/>
  <c r="G103" i="13" s="1"/>
  <c r="F104" i="13"/>
  <c r="F105" i="13"/>
  <c r="F107" i="13"/>
  <c r="F116" i="13"/>
  <c r="BC103" i="13"/>
  <c r="BC105" i="13"/>
  <c r="BC107" i="13"/>
  <c r="H106" i="13"/>
  <c r="H92" i="13" s="1"/>
  <c r="N106" i="13"/>
  <c r="E100" i="13"/>
  <c r="E101" i="13"/>
  <c r="E171" i="13"/>
  <c r="E176" i="13"/>
  <c r="M14" i="13"/>
  <c r="AF14" i="13"/>
  <c r="AV14" i="13"/>
  <c r="H130" i="13"/>
  <c r="H14" i="13" s="1"/>
  <c r="I130" i="13"/>
  <c r="J130" i="13"/>
  <c r="J14" i="13" s="1"/>
  <c r="K130" i="13"/>
  <c r="K14" i="13" s="1"/>
  <c r="L130" i="13"/>
  <c r="L14" i="13" s="1"/>
  <c r="M130" i="13"/>
  <c r="N130" i="13"/>
  <c r="N14" i="13" s="1"/>
  <c r="O130" i="13"/>
  <c r="O14" i="13" s="1"/>
  <c r="P130" i="13"/>
  <c r="P14" i="13" s="1"/>
  <c r="Q130" i="13"/>
  <c r="Q14" i="13" s="1"/>
  <c r="R130" i="13"/>
  <c r="R14" i="13" s="1"/>
  <c r="S130" i="13"/>
  <c r="S14" i="13" s="1"/>
  <c r="T130" i="13"/>
  <c r="T14" i="13" s="1"/>
  <c r="U130" i="13"/>
  <c r="U14" i="13" s="1"/>
  <c r="V130" i="13"/>
  <c r="V14" i="13" s="1"/>
  <c r="W130" i="13"/>
  <c r="W14" i="13" s="1"/>
  <c r="X130" i="13"/>
  <c r="X14" i="13" s="1"/>
  <c r="Y130" i="13"/>
  <c r="Y14" i="13" s="1"/>
  <c r="Z130" i="13"/>
  <c r="Z14" i="13" s="1"/>
  <c r="AA130" i="13"/>
  <c r="AA14" i="13" s="1"/>
  <c r="AB130" i="13"/>
  <c r="AB14" i="13" s="1"/>
  <c r="AC130" i="13"/>
  <c r="AD130" i="13"/>
  <c r="AD14" i="13" s="1"/>
  <c r="AE130" i="13"/>
  <c r="AE14" i="13" s="1"/>
  <c r="AF130" i="13"/>
  <c r="AG130" i="13"/>
  <c r="AG14" i="13" s="1"/>
  <c r="AH130" i="13"/>
  <c r="AH14" i="13" s="1"/>
  <c r="AI130" i="13"/>
  <c r="AI14" i="13" s="1"/>
  <c r="AJ130" i="13"/>
  <c r="AJ14" i="13" s="1"/>
  <c r="AK130" i="13"/>
  <c r="AK14" i="13" s="1"/>
  <c r="AL130" i="13"/>
  <c r="AL14" i="13" s="1"/>
  <c r="AM130" i="13"/>
  <c r="AM14" i="13" s="1"/>
  <c r="AN130" i="13"/>
  <c r="AN14" i="13" s="1"/>
  <c r="AO130" i="13"/>
  <c r="AO14" i="13" s="1"/>
  <c r="AP130" i="13"/>
  <c r="AP14" i="13" s="1"/>
  <c r="AQ130" i="13"/>
  <c r="AQ14" i="13" s="1"/>
  <c r="AR130" i="13"/>
  <c r="AS130" i="13"/>
  <c r="AS14" i="13" s="1"/>
  <c r="AT130" i="13"/>
  <c r="AT14" i="13" s="1"/>
  <c r="AU130" i="13"/>
  <c r="AU14" i="13" s="1"/>
  <c r="AV130" i="13"/>
  <c r="AW130" i="13"/>
  <c r="AW14" i="13" s="1"/>
  <c r="AX130" i="13"/>
  <c r="AX14" i="13" s="1"/>
  <c r="AY130" i="13"/>
  <c r="AY14" i="13" s="1"/>
  <c r="AZ130" i="13"/>
  <c r="AZ14" i="13" s="1"/>
  <c r="BA130" i="13"/>
  <c r="BA14" i="13" s="1"/>
  <c r="H150" i="13"/>
  <c r="I150" i="13"/>
  <c r="J150" i="13"/>
  <c r="K150" i="13"/>
  <c r="L150" i="13"/>
  <c r="M150" i="13"/>
  <c r="N150" i="13"/>
  <c r="O150" i="13"/>
  <c r="P150" i="13"/>
  <c r="Q150" i="13"/>
  <c r="R150" i="13"/>
  <c r="S150" i="13"/>
  <c r="T150" i="13"/>
  <c r="U150" i="13"/>
  <c r="V150" i="13"/>
  <c r="W150" i="13"/>
  <c r="X150" i="13"/>
  <c r="Y150" i="13"/>
  <c r="Z150" i="13"/>
  <c r="AA150" i="13"/>
  <c r="AB150" i="13"/>
  <c r="AC150" i="13"/>
  <c r="AD150" i="13"/>
  <c r="AE150" i="13"/>
  <c r="AF150" i="13"/>
  <c r="AG150" i="13"/>
  <c r="AH150" i="13"/>
  <c r="AI150" i="13"/>
  <c r="AJ150" i="13"/>
  <c r="AK150" i="13"/>
  <c r="AL150" i="13"/>
  <c r="AM150" i="13"/>
  <c r="AN150" i="13"/>
  <c r="AO150" i="13"/>
  <c r="AP150" i="13"/>
  <c r="AQ150" i="13"/>
  <c r="AR150" i="13"/>
  <c r="AS150" i="13"/>
  <c r="AT150" i="13"/>
  <c r="AU150" i="13"/>
  <c r="AV150" i="13"/>
  <c r="AW150" i="13"/>
  <c r="AX150" i="13"/>
  <c r="AY150" i="13"/>
  <c r="AZ150" i="13"/>
  <c r="BA150" i="13"/>
  <c r="AR14" i="13" l="1"/>
  <c r="F130" i="13"/>
  <c r="F14" i="13" s="1"/>
  <c r="AC14" i="13"/>
  <c r="G176" i="13"/>
  <c r="G100" i="13"/>
  <c r="G101" i="13"/>
  <c r="G66" i="13"/>
  <c r="F63" i="13"/>
  <c r="BC106" i="13"/>
  <c r="F106" i="13"/>
  <c r="G174" i="13"/>
  <c r="F148" i="13"/>
  <c r="F128" i="13"/>
  <c r="E117" i="13"/>
  <c r="G117" i="13" s="1"/>
  <c r="G107" i="13"/>
  <c r="G102" i="13"/>
  <c r="G171" i="13"/>
  <c r="F150" i="13"/>
  <c r="I14" i="13"/>
  <c r="G105" i="13"/>
  <c r="N104" i="13"/>
  <c r="BC104" i="13" l="1"/>
  <c r="E104" i="13"/>
  <c r="G104" i="13" s="1"/>
  <c r="N92" i="13"/>
  <c r="G106" i="13"/>
  <c r="AE46" i="13"/>
  <c r="AE160" i="13" s="1"/>
  <c r="W46" i="13"/>
  <c r="W160" i="13" s="1"/>
  <c r="I46" i="13"/>
  <c r="J46" i="13"/>
  <c r="J160" i="13" s="1"/>
  <c r="K46" i="13"/>
  <c r="K160" i="13" s="1"/>
  <c r="L46" i="13"/>
  <c r="M46" i="13"/>
  <c r="M160" i="13" s="1"/>
  <c r="O46" i="13"/>
  <c r="O160" i="13" s="1"/>
  <c r="P46" i="13"/>
  <c r="P160" i="13" s="1"/>
  <c r="R46" i="13"/>
  <c r="S46" i="13"/>
  <c r="S160" i="13" s="1"/>
  <c r="U46" i="13"/>
  <c r="V46" i="13"/>
  <c r="V160" i="13" s="1"/>
  <c r="X46" i="13"/>
  <c r="X160" i="13" s="1"/>
  <c r="Y46" i="13"/>
  <c r="Y160" i="13" s="1"/>
  <c r="Z46" i="13"/>
  <c r="Z160" i="13" s="1"/>
  <c r="AA46" i="13"/>
  <c r="AA160" i="13" s="1"/>
  <c r="AB46" i="13"/>
  <c r="AB160" i="13" s="1"/>
  <c r="AC46" i="13"/>
  <c r="AC160" i="13" s="1"/>
  <c r="AD46" i="13"/>
  <c r="AD160" i="13" s="1"/>
  <c r="AF46" i="13"/>
  <c r="AF160" i="13" s="1"/>
  <c r="AG46" i="13"/>
  <c r="AG160" i="13" s="1"/>
  <c r="AH46" i="13"/>
  <c r="AH160" i="13" s="1"/>
  <c r="AI46" i="13"/>
  <c r="AI160" i="13" s="1"/>
  <c r="AL46" i="13"/>
  <c r="AL160" i="13" s="1"/>
  <c r="AM46" i="13"/>
  <c r="AM160" i="13" s="1"/>
  <c r="AN46" i="13"/>
  <c r="AN160" i="13" s="1"/>
  <c r="AO46" i="13"/>
  <c r="AO160" i="13" s="1"/>
  <c r="AP46" i="13"/>
  <c r="AP160" i="13" s="1"/>
  <c r="AQ46" i="13"/>
  <c r="AQ160" i="13" s="1"/>
  <c r="AR46" i="13"/>
  <c r="AS46" i="13"/>
  <c r="AS160" i="13" s="1"/>
  <c r="AT46" i="13"/>
  <c r="AT160" i="13" s="1"/>
  <c r="AU46" i="13"/>
  <c r="AU160" i="13" s="1"/>
  <c r="AV46" i="13"/>
  <c r="AV160" i="13" s="1"/>
  <c r="AW46" i="13"/>
  <c r="AW160" i="13" s="1"/>
  <c r="AX46" i="13"/>
  <c r="AX160" i="13" s="1"/>
  <c r="AY46" i="13"/>
  <c r="AY160" i="13" s="1"/>
  <c r="AZ46" i="13"/>
  <c r="AZ160" i="13" s="1"/>
  <c r="BA46" i="13"/>
  <c r="BA160" i="13" s="1"/>
  <c r="Q51" i="13"/>
  <c r="G75" i="13"/>
  <c r="H46" i="13"/>
  <c r="N46" i="13"/>
  <c r="N160" i="13" s="1"/>
  <c r="G56" i="13"/>
  <c r="Q46" i="13" l="1"/>
  <c r="Q160" i="13" s="1"/>
  <c r="E51" i="13"/>
  <c r="AR160" i="13"/>
  <c r="F46" i="13"/>
  <c r="F160" i="13" s="1"/>
  <c r="N89" i="13"/>
  <c r="R160" i="13"/>
  <c r="U160" i="13"/>
  <c r="H160" i="13"/>
  <c r="I160" i="13"/>
  <c r="L160" i="13"/>
  <c r="AJ46" i="13"/>
  <c r="AJ160" i="13" s="1"/>
  <c r="H53" i="13"/>
  <c r="I53" i="13"/>
  <c r="J53" i="13"/>
  <c r="K53" i="13"/>
  <c r="L53" i="13"/>
  <c r="M53" i="13"/>
  <c r="N53" i="13"/>
  <c r="O53" i="13"/>
  <c r="P53" i="13"/>
  <c r="S53" i="13"/>
  <c r="U53" i="13"/>
  <c r="V53" i="13"/>
  <c r="W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E52" i="13"/>
  <c r="G52" i="13" s="1"/>
  <c r="E54" i="13"/>
  <c r="G54" i="13" s="1"/>
  <c r="E55" i="13"/>
  <c r="G55" i="13" s="1"/>
  <c r="E57" i="13"/>
  <c r="G57" i="13" s="1"/>
  <c r="F53" i="13" l="1"/>
  <c r="E46" i="13"/>
  <c r="E160" i="13" s="1"/>
  <c r="G53" i="13"/>
  <c r="BC160" i="13"/>
  <c r="G51" i="13"/>
  <c r="AY136" i="13"/>
  <c r="AZ136" i="13"/>
  <c r="BA136" i="13"/>
  <c r="I136" i="13"/>
  <c r="J136" i="13"/>
  <c r="K136" i="13"/>
  <c r="L136" i="13"/>
  <c r="M136" i="13"/>
  <c r="N136" i="13"/>
  <c r="O136" i="13"/>
  <c r="P136" i="13"/>
  <c r="Q136" i="13"/>
  <c r="R136" i="13"/>
  <c r="S136" i="13"/>
  <c r="T136" i="13"/>
  <c r="U136" i="13"/>
  <c r="V136" i="13"/>
  <c r="W136" i="13"/>
  <c r="X136" i="13"/>
  <c r="Y136" i="13"/>
  <c r="Z136" i="13"/>
  <c r="AA136" i="13"/>
  <c r="AB136" i="13"/>
  <c r="AC136" i="13"/>
  <c r="AD136" i="13"/>
  <c r="AE136" i="13"/>
  <c r="AF136" i="13"/>
  <c r="AG136" i="13"/>
  <c r="AH136" i="13"/>
  <c r="AI136" i="13"/>
  <c r="AJ136" i="13"/>
  <c r="AK136" i="13"/>
  <c r="AL136" i="13"/>
  <c r="AM136" i="13"/>
  <c r="AN136" i="13"/>
  <c r="AO136" i="13"/>
  <c r="AP136" i="13"/>
  <c r="AQ136" i="13"/>
  <c r="AR136" i="13"/>
  <c r="AS136" i="13"/>
  <c r="AT136" i="13"/>
  <c r="AU136" i="13"/>
  <c r="AV136" i="13"/>
  <c r="AW136" i="13"/>
  <c r="AX136" i="13"/>
  <c r="BC176" i="13"/>
  <c r="BC177" i="13"/>
  <c r="BC178" i="13"/>
  <c r="BB179" i="13"/>
  <c r="BC11" i="13"/>
  <c r="BC14" i="13"/>
  <c r="BC15" i="13"/>
  <c r="BC21" i="13"/>
  <c r="BC27" i="13"/>
  <c r="BC28" i="13"/>
  <c r="BC29" i="13"/>
  <c r="BC30" i="13"/>
  <c r="BC31" i="13"/>
  <c r="BC32" i="13"/>
  <c r="BC33" i="13"/>
  <c r="BC34" i="13"/>
  <c r="BC35" i="13"/>
  <c r="BC36" i="13"/>
  <c r="BC37" i="13"/>
  <c r="BC38" i="13"/>
  <c r="BC39" i="13"/>
  <c r="BC40" i="13"/>
  <c r="BC41" i="13"/>
  <c r="I129" i="13"/>
  <c r="J129" i="13"/>
  <c r="J149" i="13" s="1"/>
  <c r="K129" i="13"/>
  <c r="L129" i="13"/>
  <c r="L149" i="13" s="1"/>
  <c r="M129" i="13"/>
  <c r="M149" i="13" s="1"/>
  <c r="N129" i="13"/>
  <c r="O129" i="13"/>
  <c r="O149" i="13" s="1"/>
  <c r="P129" i="13"/>
  <c r="P149" i="13" s="1"/>
  <c r="Q129" i="13"/>
  <c r="R129" i="13"/>
  <c r="S129" i="13"/>
  <c r="S149" i="13" s="1"/>
  <c r="T129" i="13"/>
  <c r="U129" i="13"/>
  <c r="V129" i="13"/>
  <c r="V149" i="13" s="1"/>
  <c r="W129" i="13"/>
  <c r="X129" i="13"/>
  <c r="X149" i="13" s="1"/>
  <c r="Y129" i="13"/>
  <c r="Y149" i="13" s="1"/>
  <c r="Z129" i="13"/>
  <c r="AA129" i="13"/>
  <c r="AA149" i="13" s="1"/>
  <c r="AB129" i="13"/>
  <c r="AB149" i="13" s="1"/>
  <c r="AC129" i="13"/>
  <c r="AC149" i="13" s="1"/>
  <c r="AD129" i="13"/>
  <c r="AD149" i="13" s="1"/>
  <c r="AE129" i="13"/>
  <c r="AF129" i="13"/>
  <c r="AF149" i="13" s="1"/>
  <c r="AG129" i="13"/>
  <c r="AG149" i="13" s="1"/>
  <c r="AH129" i="13"/>
  <c r="AH149" i="13" s="1"/>
  <c r="AI129" i="13"/>
  <c r="AI149" i="13" s="1"/>
  <c r="AJ129" i="13"/>
  <c r="AK129" i="13"/>
  <c r="AL129" i="13"/>
  <c r="AL149" i="13" s="1"/>
  <c r="AM129" i="13"/>
  <c r="AM149" i="13" s="1"/>
  <c r="AN129" i="13"/>
  <c r="AN149" i="13" s="1"/>
  <c r="AO129" i="13"/>
  <c r="AP129" i="13"/>
  <c r="AP149" i="13" s="1"/>
  <c r="AQ129" i="13"/>
  <c r="AQ149" i="13" s="1"/>
  <c r="AR129" i="13"/>
  <c r="AR149" i="13" s="1"/>
  <c r="AS129" i="13"/>
  <c r="AS149" i="13" s="1"/>
  <c r="AT129" i="13"/>
  <c r="AU129" i="13"/>
  <c r="AU149" i="13" s="1"/>
  <c r="AV129" i="13"/>
  <c r="AV149" i="13" s="1"/>
  <c r="AW129" i="13"/>
  <c r="AW149" i="13" s="1"/>
  <c r="AX129" i="13"/>
  <c r="AX149" i="13" s="1"/>
  <c r="AY129" i="13"/>
  <c r="AZ129" i="13"/>
  <c r="AZ149" i="13" s="1"/>
  <c r="BA129" i="13"/>
  <c r="BA149" i="13" s="1"/>
  <c r="I118" i="13"/>
  <c r="J118" i="13"/>
  <c r="J19" i="13" s="1"/>
  <c r="J16" i="13" s="1"/>
  <c r="K118" i="13"/>
  <c r="K19" i="13" s="1"/>
  <c r="K16" i="13" s="1"/>
  <c r="L118" i="13"/>
  <c r="L19" i="13" s="1"/>
  <c r="L16" i="13" s="1"/>
  <c r="M118" i="13"/>
  <c r="M19" i="13" s="1"/>
  <c r="M16" i="13" s="1"/>
  <c r="N118" i="13"/>
  <c r="N19" i="13" s="1"/>
  <c r="N16" i="13" s="1"/>
  <c r="O118" i="13"/>
  <c r="O19" i="13" s="1"/>
  <c r="O16" i="13" s="1"/>
  <c r="P118" i="13"/>
  <c r="P19" i="13" s="1"/>
  <c r="P16" i="13" s="1"/>
  <c r="Q118" i="13"/>
  <c r="S118" i="13"/>
  <c r="T118" i="13"/>
  <c r="U118" i="13"/>
  <c r="V118" i="13"/>
  <c r="W118" i="13"/>
  <c r="X118" i="13"/>
  <c r="Y118" i="13"/>
  <c r="Z118" i="13"/>
  <c r="AA118" i="13"/>
  <c r="AB118" i="13"/>
  <c r="AC118" i="13"/>
  <c r="AD118" i="13"/>
  <c r="AE118" i="13"/>
  <c r="AF118" i="13"/>
  <c r="AG118" i="13"/>
  <c r="AH118" i="13"/>
  <c r="AI118" i="13"/>
  <c r="AJ118" i="13"/>
  <c r="AK118" i="13"/>
  <c r="AL118" i="13"/>
  <c r="AM118" i="13"/>
  <c r="AN118" i="13"/>
  <c r="AX118" i="13"/>
  <c r="AZ118" i="13"/>
  <c r="BA118" i="13"/>
  <c r="H167" i="13"/>
  <c r="I167" i="13"/>
  <c r="J167" i="13"/>
  <c r="K167" i="13"/>
  <c r="L167" i="13"/>
  <c r="M167" i="13"/>
  <c r="N167" i="13"/>
  <c r="O167" i="13"/>
  <c r="P167" i="13"/>
  <c r="Q167" i="13"/>
  <c r="R167" i="13"/>
  <c r="S167" i="13"/>
  <c r="T167" i="13"/>
  <c r="U167" i="13"/>
  <c r="V167" i="13"/>
  <c r="W167" i="13"/>
  <c r="X167" i="13"/>
  <c r="Y167" i="13"/>
  <c r="Z167" i="13"/>
  <c r="AA167" i="13"/>
  <c r="AB167" i="13"/>
  <c r="AC167" i="13"/>
  <c r="AD167" i="13"/>
  <c r="AE167" i="13"/>
  <c r="AF167" i="13"/>
  <c r="AG167" i="13"/>
  <c r="AH167" i="13"/>
  <c r="AI167" i="13"/>
  <c r="AJ167" i="13"/>
  <c r="AK167" i="13"/>
  <c r="AL167" i="13"/>
  <c r="AM167" i="13"/>
  <c r="AN167" i="13"/>
  <c r="AO167" i="13"/>
  <c r="AP167" i="13"/>
  <c r="AQ167" i="13"/>
  <c r="AR167" i="13"/>
  <c r="AS167" i="13"/>
  <c r="AT167" i="13"/>
  <c r="AU167" i="13"/>
  <c r="AV167" i="13"/>
  <c r="AW167" i="13"/>
  <c r="AX167" i="13"/>
  <c r="AY167" i="13"/>
  <c r="AZ167" i="13"/>
  <c r="BA167" i="13"/>
  <c r="H172" i="13"/>
  <c r="I172" i="13"/>
  <c r="J172" i="13"/>
  <c r="K172" i="13"/>
  <c r="L172" i="13"/>
  <c r="M172" i="13"/>
  <c r="N172" i="13"/>
  <c r="O172" i="13"/>
  <c r="P172" i="13"/>
  <c r="Q172" i="13"/>
  <c r="R172" i="13"/>
  <c r="S172" i="13"/>
  <c r="T172" i="13"/>
  <c r="U172" i="13"/>
  <c r="V172" i="13"/>
  <c r="W172" i="13"/>
  <c r="X172" i="13"/>
  <c r="Y172" i="13"/>
  <c r="Z172" i="13"/>
  <c r="AA172" i="13"/>
  <c r="AB172" i="13"/>
  <c r="AC172" i="13"/>
  <c r="AD172" i="13"/>
  <c r="AE172" i="13"/>
  <c r="AF172" i="13"/>
  <c r="AG172" i="13"/>
  <c r="AH172" i="13"/>
  <c r="AI172" i="13"/>
  <c r="AJ172" i="13"/>
  <c r="AK172" i="13"/>
  <c r="AL172" i="13"/>
  <c r="AM172" i="13"/>
  <c r="AN172" i="13"/>
  <c r="AO172" i="13"/>
  <c r="AP172" i="13"/>
  <c r="AQ172" i="13"/>
  <c r="AR172" i="13"/>
  <c r="AS172" i="13"/>
  <c r="AT172" i="13"/>
  <c r="AU172" i="13"/>
  <c r="AV172" i="13"/>
  <c r="AW172" i="13"/>
  <c r="AX172" i="13"/>
  <c r="AY172" i="13"/>
  <c r="AZ172" i="13"/>
  <c r="BC49" i="13"/>
  <c r="BC50" i="13"/>
  <c r="BC51" i="13"/>
  <c r="BC52" i="13"/>
  <c r="BC54" i="13"/>
  <c r="BC55" i="13"/>
  <c r="BC56" i="13"/>
  <c r="BC57" i="13"/>
  <c r="BC59" i="13"/>
  <c r="BC60" i="13"/>
  <c r="BC61" i="13"/>
  <c r="BC62" i="13"/>
  <c r="BC64" i="13"/>
  <c r="BC65" i="13"/>
  <c r="BC66" i="13"/>
  <c r="BC67" i="13"/>
  <c r="BC69" i="13"/>
  <c r="BC70" i="13"/>
  <c r="BC71" i="13"/>
  <c r="BC72" i="13"/>
  <c r="BC74" i="13"/>
  <c r="BC75" i="13"/>
  <c r="BC76" i="13"/>
  <c r="BC77" i="13"/>
  <c r="BC84" i="13"/>
  <c r="BC87" i="13"/>
  <c r="BC88" i="13"/>
  <c r="BC95" i="13"/>
  <c r="BC96" i="13"/>
  <c r="BC97" i="13"/>
  <c r="BC98" i="13"/>
  <c r="BC100" i="13"/>
  <c r="BC101" i="13"/>
  <c r="BC102" i="13"/>
  <c r="BC120" i="13"/>
  <c r="BC121" i="13"/>
  <c r="BC122" i="13"/>
  <c r="BC123" i="13"/>
  <c r="BC124" i="13"/>
  <c r="BC125" i="13"/>
  <c r="BC132" i="13"/>
  <c r="BC133" i="13"/>
  <c r="BC134" i="13"/>
  <c r="BC135" i="13"/>
  <c r="BC137" i="13"/>
  <c r="BC138" i="13"/>
  <c r="BC139" i="13"/>
  <c r="BC140" i="13"/>
  <c r="BC142" i="13"/>
  <c r="BC143" i="13"/>
  <c r="BC144" i="13"/>
  <c r="BC145" i="13"/>
  <c r="BC151" i="13"/>
  <c r="BC152" i="13"/>
  <c r="BC153" i="13"/>
  <c r="BC154" i="13"/>
  <c r="BC155" i="13"/>
  <c r="BC156" i="13"/>
  <c r="BC158" i="13"/>
  <c r="BC161" i="13"/>
  <c r="BC163" i="13"/>
  <c r="BC166" i="13"/>
  <c r="BC168" i="13"/>
  <c r="BC169" i="13"/>
  <c r="BC170" i="13"/>
  <c r="BC171" i="13"/>
  <c r="BC173" i="13"/>
  <c r="BC174" i="13"/>
  <c r="BC175" i="13"/>
  <c r="T73" i="13"/>
  <c r="AE25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E61" i="13"/>
  <c r="G61" i="13" s="1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AS48" i="13"/>
  <c r="AT48" i="13"/>
  <c r="AU48" i="13"/>
  <c r="AV48" i="13"/>
  <c r="AW48" i="13"/>
  <c r="AX48" i="13"/>
  <c r="AY48" i="13"/>
  <c r="AZ48" i="13"/>
  <c r="BA48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X131" i="13"/>
  <c r="Y131" i="13"/>
  <c r="Z131" i="13"/>
  <c r="AA131" i="13"/>
  <c r="AB131" i="13"/>
  <c r="AC131" i="13"/>
  <c r="AD131" i="13"/>
  <c r="AE131" i="13"/>
  <c r="AF131" i="13"/>
  <c r="AG131" i="13"/>
  <c r="AH131" i="13"/>
  <c r="AI131" i="13"/>
  <c r="AJ131" i="13"/>
  <c r="AK131" i="13"/>
  <c r="AL131" i="13"/>
  <c r="AM131" i="13"/>
  <c r="AN131" i="13"/>
  <c r="AO131" i="13"/>
  <c r="AP131" i="13"/>
  <c r="AQ131" i="13"/>
  <c r="AR131" i="13"/>
  <c r="AS131" i="13"/>
  <c r="AT131" i="13"/>
  <c r="AU131" i="13"/>
  <c r="AV131" i="13"/>
  <c r="AW131" i="13"/>
  <c r="AX131" i="13"/>
  <c r="AY131" i="13"/>
  <c r="AZ131" i="13"/>
  <c r="BA131" i="13"/>
  <c r="E144" i="13"/>
  <c r="G144" i="13" s="1"/>
  <c r="I141" i="13"/>
  <c r="J141" i="13"/>
  <c r="K141" i="13"/>
  <c r="L141" i="13"/>
  <c r="M141" i="13"/>
  <c r="N141" i="13"/>
  <c r="O141" i="13"/>
  <c r="P141" i="13"/>
  <c r="Q141" i="13"/>
  <c r="R141" i="13"/>
  <c r="S141" i="13"/>
  <c r="T141" i="13"/>
  <c r="U141" i="13"/>
  <c r="V141" i="13"/>
  <c r="W141" i="13"/>
  <c r="X141" i="13"/>
  <c r="Y141" i="13"/>
  <c r="Z141" i="13"/>
  <c r="AA141" i="13"/>
  <c r="AB141" i="13"/>
  <c r="AC141" i="13"/>
  <c r="AD141" i="13"/>
  <c r="AE141" i="13"/>
  <c r="AF141" i="13"/>
  <c r="AG141" i="13"/>
  <c r="AH141" i="13"/>
  <c r="AI141" i="13"/>
  <c r="AJ141" i="13"/>
  <c r="AK141" i="13"/>
  <c r="AL141" i="13"/>
  <c r="AM141" i="13"/>
  <c r="AN141" i="13"/>
  <c r="AO141" i="13"/>
  <c r="AP141" i="13"/>
  <c r="AQ141" i="13"/>
  <c r="AR141" i="13"/>
  <c r="AS141" i="13"/>
  <c r="AT141" i="13"/>
  <c r="AU141" i="13"/>
  <c r="AV141" i="13"/>
  <c r="AW141" i="13"/>
  <c r="AX141" i="13"/>
  <c r="AY141" i="13"/>
  <c r="AZ141" i="13"/>
  <c r="BA141" i="13"/>
  <c r="AP162" i="13"/>
  <c r="AQ162" i="13"/>
  <c r="AR162" i="13"/>
  <c r="AS162" i="13"/>
  <c r="AT162" i="13"/>
  <c r="AU162" i="13"/>
  <c r="AV162" i="13"/>
  <c r="AW162" i="13"/>
  <c r="AX162" i="13"/>
  <c r="AZ162" i="13"/>
  <c r="BA162" i="13"/>
  <c r="G97" i="13"/>
  <c r="E163" i="13"/>
  <c r="G163" i="13" s="1"/>
  <c r="E166" i="13"/>
  <c r="G166" i="13" s="1"/>
  <c r="E175" i="13"/>
  <c r="E170" i="13"/>
  <c r="E132" i="13"/>
  <c r="G132" i="13" s="1"/>
  <c r="E133" i="13"/>
  <c r="E128" i="13" s="1"/>
  <c r="E134" i="13"/>
  <c r="G134" i="13" s="1"/>
  <c r="E135" i="13"/>
  <c r="E137" i="13"/>
  <c r="G137" i="13" s="1"/>
  <c r="E138" i="13"/>
  <c r="G138" i="13" s="1"/>
  <c r="G139" i="13"/>
  <c r="G140" i="13"/>
  <c r="E142" i="13"/>
  <c r="G142" i="13" s="1"/>
  <c r="E143" i="13"/>
  <c r="G143" i="13" s="1"/>
  <c r="G145" i="13"/>
  <c r="G76" i="13"/>
  <c r="I25" i="13"/>
  <c r="M25" i="13"/>
  <c r="O25" i="13"/>
  <c r="S25" i="13"/>
  <c r="U25" i="13"/>
  <c r="W25" i="13"/>
  <c r="Y25" i="13"/>
  <c r="AA25" i="13"/>
  <c r="AC25" i="13"/>
  <c r="AG25" i="13"/>
  <c r="AI25" i="13"/>
  <c r="AK25" i="13"/>
  <c r="AM25" i="13"/>
  <c r="AO25" i="13"/>
  <c r="AQ25" i="13"/>
  <c r="AS25" i="13"/>
  <c r="AU25" i="13"/>
  <c r="AW25" i="13"/>
  <c r="AY25" i="13"/>
  <c r="BA25" i="13"/>
  <c r="H47" i="13"/>
  <c r="BC47" i="13" s="1"/>
  <c r="H45" i="13"/>
  <c r="H159" i="13" s="1"/>
  <c r="I45" i="13"/>
  <c r="J45" i="13"/>
  <c r="J159" i="13" s="1"/>
  <c r="K45" i="13"/>
  <c r="K159" i="13" s="1"/>
  <c r="L45" i="13"/>
  <c r="L159" i="13" s="1"/>
  <c r="M45" i="13"/>
  <c r="M159" i="13" s="1"/>
  <c r="N45" i="13"/>
  <c r="N159" i="13" s="1"/>
  <c r="O45" i="13"/>
  <c r="O159" i="13" s="1"/>
  <c r="P45" i="13"/>
  <c r="P159" i="13" s="1"/>
  <c r="Q45" i="13"/>
  <c r="Q159" i="13" s="1"/>
  <c r="R45" i="13"/>
  <c r="S45" i="13"/>
  <c r="S159" i="13" s="1"/>
  <c r="U45" i="13"/>
  <c r="U159" i="13" s="1"/>
  <c r="V45" i="13"/>
  <c r="V159" i="13" s="1"/>
  <c r="W159" i="13"/>
  <c r="X45" i="13"/>
  <c r="Y45" i="13"/>
  <c r="Y159" i="13" s="1"/>
  <c r="Z45" i="13"/>
  <c r="AA45" i="13"/>
  <c r="AA159" i="13" s="1"/>
  <c r="AB45" i="13"/>
  <c r="AB159" i="13" s="1"/>
  <c r="AC45" i="13"/>
  <c r="AC159" i="13" s="1"/>
  <c r="AD45" i="13"/>
  <c r="AD159" i="13" s="1"/>
  <c r="AE45" i="13"/>
  <c r="AE159" i="13" s="1"/>
  <c r="AF45" i="13"/>
  <c r="AF159" i="13" s="1"/>
  <c r="AG45" i="13"/>
  <c r="AG159" i="13" s="1"/>
  <c r="AH45" i="13"/>
  <c r="AH159" i="13" s="1"/>
  <c r="AI45" i="13"/>
  <c r="AI159" i="13" s="1"/>
  <c r="AJ45" i="13"/>
  <c r="AJ159" i="13" s="1"/>
  <c r="AK45" i="13"/>
  <c r="AK159" i="13" s="1"/>
  <c r="AL45" i="13"/>
  <c r="AL159" i="13" s="1"/>
  <c r="AM45" i="13"/>
  <c r="AM159" i="13" s="1"/>
  <c r="AN45" i="13"/>
  <c r="AN159" i="13" s="1"/>
  <c r="AO45" i="13"/>
  <c r="AO159" i="13" s="1"/>
  <c r="AP45" i="13"/>
  <c r="AP159" i="13" s="1"/>
  <c r="AQ45" i="13"/>
  <c r="AQ159" i="13" s="1"/>
  <c r="AR45" i="13"/>
  <c r="AR159" i="13" s="1"/>
  <c r="AS45" i="13"/>
  <c r="AS159" i="13" s="1"/>
  <c r="AT45" i="13"/>
  <c r="AT159" i="13" s="1"/>
  <c r="AU45" i="13"/>
  <c r="AU159" i="13" s="1"/>
  <c r="AV45" i="13"/>
  <c r="AV159" i="13" s="1"/>
  <c r="AW45" i="13"/>
  <c r="AW159" i="13" s="1"/>
  <c r="AX45" i="13"/>
  <c r="AX159" i="13" s="1"/>
  <c r="AY45" i="13"/>
  <c r="AY159" i="13" s="1"/>
  <c r="AZ45" i="13"/>
  <c r="AZ159" i="13" s="1"/>
  <c r="BA45" i="13"/>
  <c r="BA159" i="13" s="1"/>
  <c r="I43" i="13"/>
  <c r="I78" i="13" s="1"/>
  <c r="J43" i="13"/>
  <c r="J78" i="13" s="1"/>
  <c r="K43" i="13"/>
  <c r="K78" i="13" s="1"/>
  <c r="L43" i="13"/>
  <c r="M43" i="13"/>
  <c r="M78" i="13" s="1"/>
  <c r="N43" i="13"/>
  <c r="N78" i="13" s="1"/>
  <c r="O43" i="13"/>
  <c r="O78" i="13" s="1"/>
  <c r="P43" i="13"/>
  <c r="P78" i="13" s="1"/>
  <c r="Q43" i="13"/>
  <c r="Q78" i="13" s="1"/>
  <c r="R43" i="13"/>
  <c r="R78" i="13" s="1"/>
  <c r="S43" i="13"/>
  <c r="S78" i="13" s="1"/>
  <c r="U43" i="13"/>
  <c r="U78" i="13" s="1"/>
  <c r="V43" i="13"/>
  <c r="V78" i="13" s="1"/>
  <c r="W43" i="13"/>
  <c r="W78" i="13" s="1"/>
  <c r="X43" i="13"/>
  <c r="X78" i="13" s="1"/>
  <c r="Y43" i="13"/>
  <c r="Y78" i="13" s="1"/>
  <c r="Z43" i="13"/>
  <c r="Z78" i="13" s="1"/>
  <c r="AA43" i="13"/>
  <c r="AA78" i="13" s="1"/>
  <c r="AB43" i="13"/>
  <c r="AB78" i="13" s="1"/>
  <c r="AF43" i="13"/>
  <c r="AF78" i="13" s="1"/>
  <c r="AI43" i="13"/>
  <c r="AI78" i="13" s="1"/>
  <c r="AK43" i="13"/>
  <c r="AK78" i="13" s="1"/>
  <c r="AL43" i="13"/>
  <c r="AL78" i="13" s="1"/>
  <c r="AM43" i="13"/>
  <c r="AM78" i="13" s="1"/>
  <c r="AN43" i="13"/>
  <c r="AN78" i="13" s="1"/>
  <c r="AO43" i="13"/>
  <c r="AO78" i="13" s="1"/>
  <c r="AP43" i="13"/>
  <c r="AP78" i="13" s="1"/>
  <c r="AQ43" i="13"/>
  <c r="AQ78" i="13" s="1"/>
  <c r="AR43" i="13"/>
  <c r="AS43" i="13"/>
  <c r="AS78" i="13" s="1"/>
  <c r="AT43" i="13"/>
  <c r="AT78" i="13" s="1"/>
  <c r="AU43" i="13"/>
  <c r="AU78" i="13" s="1"/>
  <c r="AV43" i="13"/>
  <c r="AV78" i="13" s="1"/>
  <c r="AW43" i="13"/>
  <c r="AW78" i="13" s="1"/>
  <c r="AX43" i="13"/>
  <c r="AX78" i="13" s="1"/>
  <c r="AY43" i="13"/>
  <c r="AY78" i="13" s="1"/>
  <c r="AZ43" i="13"/>
  <c r="AZ78" i="13" s="1"/>
  <c r="BA43" i="13"/>
  <c r="BA78" i="13" s="1"/>
  <c r="H48" i="13"/>
  <c r="I159" i="13" l="1"/>
  <c r="I157" i="13" s="1"/>
  <c r="F45" i="13"/>
  <c r="F159" i="13" s="1"/>
  <c r="AD43" i="13"/>
  <c r="AD78" i="13" s="1"/>
  <c r="AG43" i="13"/>
  <c r="AG78" i="13" s="1"/>
  <c r="F58" i="13"/>
  <c r="F172" i="13"/>
  <c r="AR78" i="13"/>
  <c r="G135" i="13"/>
  <c r="E130" i="13"/>
  <c r="AK149" i="13"/>
  <c r="F129" i="13"/>
  <c r="F40" i="13" s="1"/>
  <c r="AH43" i="13"/>
  <c r="AH78" i="13" s="1"/>
  <c r="BC48" i="13"/>
  <c r="AJ43" i="13"/>
  <c r="AJ78" i="13" s="1"/>
  <c r="AC43" i="13"/>
  <c r="AC78" i="13" s="1"/>
  <c r="AE43" i="13"/>
  <c r="AE78" i="13" s="1"/>
  <c r="E47" i="13"/>
  <c r="G47" i="13" s="1"/>
  <c r="E82" i="13"/>
  <c r="G82" i="13" s="1"/>
  <c r="R149" i="13"/>
  <c r="R13" i="13"/>
  <c r="U149" i="13"/>
  <c r="U13" i="13"/>
  <c r="BC167" i="13"/>
  <c r="X159" i="13"/>
  <c r="Z159" i="13"/>
  <c r="Z157" i="13" s="1"/>
  <c r="Z179" i="13" s="1"/>
  <c r="E45" i="13"/>
  <c r="E80" i="13" s="1"/>
  <c r="BA19" i="13"/>
  <c r="BA16" i="13" s="1"/>
  <c r="BA115" i="13"/>
  <c r="AX19" i="13"/>
  <c r="AX16" i="13" s="1"/>
  <c r="AX115" i="13"/>
  <c r="AR19" i="13"/>
  <c r="AR16" i="13" s="1"/>
  <c r="AR115" i="13"/>
  <c r="AP19" i="13"/>
  <c r="AP16" i="13" s="1"/>
  <c r="AP115" i="13"/>
  <c r="AM19" i="13"/>
  <c r="AM16" i="13" s="1"/>
  <c r="AM115" i="13"/>
  <c r="AK19" i="13"/>
  <c r="AK16" i="13" s="1"/>
  <c r="AK115" i="13"/>
  <c r="AI19" i="13"/>
  <c r="AI16" i="13" s="1"/>
  <c r="AI115" i="13"/>
  <c r="AG19" i="13"/>
  <c r="AG16" i="13" s="1"/>
  <c r="AG115" i="13"/>
  <c r="AE19" i="13"/>
  <c r="AE16" i="13" s="1"/>
  <c r="AE115" i="13"/>
  <c r="AC19" i="13"/>
  <c r="AC16" i="13" s="1"/>
  <c r="AC115" i="13"/>
  <c r="AA19" i="13"/>
  <c r="AA16" i="13" s="1"/>
  <c r="AA115" i="13"/>
  <c r="Y19" i="13"/>
  <c r="Y16" i="13" s="1"/>
  <c r="Y115" i="13"/>
  <c r="S19" i="13"/>
  <c r="S16" i="13" s="1"/>
  <c r="S115" i="13"/>
  <c r="Q19" i="13"/>
  <c r="Q16" i="13" s="1"/>
  <c r="Q115" i="13"/>
  <c r="AZ19" i="13"/>
  <c r="AZ16" i="13" s="1"/>
  <c r="AZ115" i="13"/>
  <c r="AS19" i="13"/>
  <c r="AS16" i="13" s="1"/>
  <c r="AS115" i="13"/>
  <c r="AQ19" i="13"/>
  <c r="AQ16" i="13" s="1"/>
  <c r="AQ115" i="13"/>
  <c r="AN19" i="13"/>
  <c r="AN16" i="13" s="1"/>
  <c r="AN115" i="13"/>
  <c r="AL19" i="13"/>
  <c r="AL16" i="13" s="1"/>
  <c r="AL115" i="13"/>
  <c r="AJ19" i="13"/>
  <c r="AJ16" i="13" s="1"/>
  <c r="AJ115" i="13"/>
  <c r="AH19" i="13"/>
  <c r="AH16" i="13" s="1"/>
  <c r="AH115" i="13"/>
  <c r="AF19" i="13"/>
  <c r="AF16" i="13" s="1"/>
  <c r="AF115" i="13"/>
  <c r="AD19" i="13"/>
  <c r="AD16" i="13" s="1"/>
  <c r="AD115" i="13"/>
  <c r="AB19" i="13"/>
  <c r="AB16" i="13" s="1"/>
  <c r="AB115" i="13"/>
  <c r="Z19" i="13"/>
  <c r="Z16" i="13" s="1"/>
  <c r="Z115" i="13"/>
  <c r="X19" i="13"/>
  <c r="X16" i="13" s="1"/>
  <c r="X115" i="13"/>
  <c r="V19" i="13"/>
  <c r="V16" i="13" s="1"/>
  <c r="V115" i="13"/>
  <c r="R19" i="13"/>
  <c r="R16" i="13" s="1"/>
  <c r="R115" i="13"/>
  <c r="W126" i="13"/>
  <c r="W146" i="13" s="1"/>
  <c r="W19" i="13"/>
  <c r="W16" i="13" s="1"/>
  <c r="W115" i="13"/>
  <c r="U19" i="13"/>
  <c r="U16" i="13" s="1"/>
  <c r="U115" i="13"/>
  <c r="AO118" i="13"/>
  <c r="T19" i="13"/>
  <c r="T16" i="13" s="1"/>
  <c r="T115" i="13"/>
  <c r="G170" i="13"/>
  <c r="E167" i="13"/>
  <c r="G133" i="13"/>
  <c r="E148" i="13"/>
  <c r="R159" i="13"/>
  <c r="R157" i="13" s="1"/>
  <c r="E172" i="13"/>
  <c r="G175" i="13"/>
  <c r="BC172" i="13"/>
  <c r="F141" i="13"/>
  <c r="F136" i="13"/>
  <c r="F131" i="13"/>
  <c r="L78" i="13"/>
  <c r="I149" i="13"/>
  <c r="F149" i="13" s="1"/>
  <c r="E150" i="13"/>
  <c r="G150" i="13" s="1"/>
  <c r="I19" i="13"/>
  <c r="I16" i="13" s="1"/>
  <c r="AO162" i="13"/>
  <c r="AY162" i="13"/>
  <c r="Q25" i="13"/>
  <c r="K25" i="13"/>
  <c r="AZ126" i="13"/>
  <c r="AZ146" i="13" s="1"/>
  <c r="AX126" i="13"/>
  <c r="AX146" i="13" s="1"/>
  <c r="AV126" i="13"/>
  <c r="AV146" i="13" s="1"/>
  <c r="AT126" i="13"/>
  <c r="AT146" i="13" s="1"/>
  <c r="AR126" i="13"/>
  <c r="AR146" i="13" s="1"/>
  <c r="AP126" i="13"/>
  <c r="AP146" i="13" s="1"/>
  <c r="AN126" i="13"/>
  <c r="AN146" i="13" s="1"/>
  <c r="AL126" i="13"/>
  <c r="AL146" i="13" s="1"/>
  <c r="AJ126" i="13"/>
  <c r="AJ146" i="13" s="1"/>
  <c r="AH126" i="13"/>
  <c r="AH146" i="13" s="1"/>
  <c r="AF126" i="13"/>
  <c r="AF146" i="13" s="1"/>
  <c r="AD126" i="13"/>
  <c r="AD146" i="13" s="1"/>
  <c r="AB126" i="13"/>
  <c r="AB146" i="13" s="1"/>
  <c r="Z126" i="13"/>
  <c r="Z146" i="13" s="1"/>
  <c r="X126" i="13"/>
  <c r="X146" i="13" s="1"/>
  <c r="V126" i="13"/>
  <c r="V146" i="13" s="1"/>
  <c r="T126" i="13"/>
  <c r="T146" i="13" s="1"/>
  <c r="R126" i="13"/>
  <c r="R146" i="13" s="1"/>
  <c r="P126" i="13"/>
  <c r="P146" i="13" s="1"/>
  <c r="L126" i="13"/>
  <c r="L146" i="13" s="1"/>
  <c r="J126" i="13"/>
  <c r="J146" i="13" s="1"/>
  <c r="BA126" i="13"/>
  <c r="BA146" i="13" s="1"/>
  <c r="AY126" i="13"/>
  <c r="AY146" i="13" s="1"/>
  <c r="AW126" i="13"/>
  <c r="AW146" i="13" s="1"/>
  <c r="AU126" i="13"/>
  <c r="AU146" i="13" s="1"/>
  <c r="AS126" i="13"/>
  <c r="AS146" i="13" s="1"/>
  <c r="AQ126" i="13"/>
  <c r="AQ146" i="13" s="1"/>
  <c r="AO126" i="13"/>
  <c r="AO146" i="13" s="1"/>
  <c r="AM126" i="13"/>
  <c r="AM146" i="13" s="1"/>
  <c r="AK126" i="13"/>
  <c r="AK146" i="13" s="1"/>
  <c r="AI126" i="13"/>
  <c r="AI146" i="13" s="1"/>
  <c r="AG126" i="13"/>
  <c r="AG146" i="13" s="1"/>
  <c r="AE126" i="13"/>
  <c r="AE146" i="13" s="1"/>
  <c r="AC126" i="13"/>
  <c r="AC146" i="13" s="1"/>
  <c r="AA126" i="13"/>
  <c r="AA146" i="13" s="1"/>
  <c r="Y126" i="13"/>
  <c r="Y146" i="13" s="1"/>
  <c r="U126" i="13"/>
  <c r="U146" i="13" s="1"/>
  <c r="S126" i="13"/>
  <c r="S146" i="13" s="1"/>
  <c r="Q126" i="13"/>
  <c r="Q146" i="13" s="1"/>
  <c r="O126" i="13"/>
  <c r="O146" i="13" s="1"/>
  <c r="M126" i="13"/>
  <c r="M146" i="13" s="1"/>
  <c r="K126" i="13"/>
  <c r="I126" i="13"/>
  <c r="N126" i="13"/>
  <c r="N146" i="13" s="1"/>
  <c r="AZ157" i="13"/>
  <c r="AZ179" i="13" s="1"/>
  <c r="AX157" i="13"/>
  <c r="AX179" i="13" s="1"/>
  <c r="AV157" i="13"/>
  <c r="AV179" i="13" s="1"/>
  <c r="AT157" i="13"/>
  <c r="AT179" i="13" s="1"/>
  <c r="AR157" i="13"/>
  <c r="AR179" i="13" s="1"/>
  <c r="AP157" i="13"/>
  <c r="AP179" i="13" s="1"/>
  <c r="AN157" i="13"/>
  <c r="AN179" i="13" s="1"/>
  <c r="AL157" i="13"/>
  <c r="AL179" i="13" s="1"/>
  <c r="AJ157" i="13"/>
  <c r="AJ179" i="13" s="1"/>
  <c r="AH157" i="13"/>
  <c r="AF157" i="13"/>
  <c r="AD157" i="13"/>
  <c r="AD179" i="13" s="1"/>
  <c r="AB157" i="13"/>
  <c r="AB179" i="13" s="1"/>
  <c r="X157" i="13"/>
  <c r="X179" i="13" s="1"/>
  <c r="V157" i="13"/>
  <c r="V179" i="13" s="1"/>
  <c r="AZ81" i="13"/>
  <c r="AZ86" i="13" s="1"/>
  <c r="AX81" i="13"/>
  <c r="AX86" i="13" s="1"/>
  <c r="AV81" i="13"/>
  <c r="AV86" i="13" s="1"/>
  <c r="AT81" i="13"/>
  <c r="AT86" i="13" s="1"/>
  <c r="AR81" i="13"/>
  <c r="AR86" i="13" s="1"/>
  <c r="AP81" i="13"/>
  <c r="AP86" i="13" s="1"/>
  <c r="AN81" i="13"/>
  <c r="AN86" i="13" s="1"/>
  <c r="AL81" i="13"/>
  <c r="AL86" i="13" s="1"/>
  <c r="AJ81" i="13"/>
  <c r="AJ86" i="13" s="1"/>
  <c r="AH81" i="13"/>
  <c r="AH86" i="13" s="1"/>
  <c r="AF81" i="13"/>
  <c r="AF86" i="13" s="1"/>
  <c r="AD81" i="13"/>
  <c r="AD86" i="13" s="1"/>
  <c r="AB81" i="13"/>
  <c r="AB86" i="13" s="1"/>
  <c r="Z81" i="13"/>
  <c r="Z86" i="13" s="1"/>
  <c r="X81" i="13"/>
  <c r="X86" i="13" s="1"/>
  <c r="V81" i="13"/>
  <c r="V86" i="13" s="1"/>
  <c r="T81" i="13"/>
  <c r="T86" i="13" s="1"/>
  <c r="R81" i="13"/>
  <c r="R86" i="13" s="1"/>
  <c r="P81" i="13"/>
  <c r="P86" i="13" s="1"/>
  <c r="N81" i="13"/>
  <c r="N86" i="13" s="1"/>
  <c r="L81" i="13"/>
  <c r="J81" i="13"/>
  <c r="J86" i="13" s="1"/>
  <c r="AO13" i="13"/>
  <c r="AE13" i="13"/>
  <c r="W13" i="13"/>
  <c r="Q13" i="13"/>
  <c r="K13" i="13"/>
  <c r="BA13" i="13"/>
  <c r="AX13" i="13"/>
  <c r="AS13" i="13"/>
  <c r="AQ13" i="13"/>
  <c r="AN13" i="13"/>
  <c r="AL13" i="13"/>
  <c r="AI13" i="13"/>
  <c r="AG13" i="13"/>
  <c r="AD13" i="13"/>
  <c r="AB13" i="13"/>
  <c r="Y13" i="13"/>
  <c r="V13" i="13"/>
  <c r="S13" i="13"/>
  <c r="P13" i="13"/>
  <c r="M13" i="13"/>
  <c r="J13" i="13"/>
  <c r="AZ25" i="13"/>
  <c r="AX25" i="13"/>
  <c r="AV25" i="13"/>
  <c r="AT25" i="13"/>
  <c r="AR25" i="13"/>
  <c r="AP25" i="13"/>
  <c r="AN25" i="13"/>
  <c r="AL25" i="13"/>
  <c r="AJ25" i="13"/>
  <c r="AH25" i="13"/>
  <c r="AF25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AY157" i="13"/>
  <c r="AU157" i="13"/>
  <c r="AU179" i="13" s="1"/>
  <c r="AQ157" i="13"/>
  <c r="AQ179" i="13" s="1"/>
  <c r="AM157" i="13"/>
  <c r="AM179" i="13" s="1"/>
  <c r="AI157" i="13"/>
  <c r="AI179" i="13" s="1"/>
  <c r="AE157" i="13"/>
  <c r="AA157" i="13"/>
  <c r="AA179" i="13" s="1"/>
  <c r="W157" i="13"/>
  <c r="S157" i="13"/>
  <c r="S179" i="13" s="1"/>
  <c r="Q157" i="13"/>
  <c r="Q179" i="13" s="1"/>
  <c r="O157" i="13"/>
  <c r="O179" i="13" s="1"/>
  <c r="M157" i="13"/>
  <c r="M179" i="13" s="1"/>
  <c r="K157" i="13"/>
  <c r="K179" i="13" s="1"/>
  <c r="BA157" i="13"/>
  <c r="BA179" i="13" s="1"/>
  <c r="AW157" i="13"/>
  <c r="AW179" i="13" s="1"/>
  <c r="AS157" i="13"/>
  <c r="AS179" i="13" s="1"/>
  <c r="AO157" i="13"/>
  <c r="AK157" i="13"/>
  <c r="AK179" i="13" s="1"/>
  <c r="AG157" i="13"/>
  <c r="AC157" i="13"/>
  <c r="AC179" i="13" s="1"/>
  <c r="Y157" i="13"/>
  <c r="Y179" i="13" s="1"/>
  <c r="U157" i="13"/>
  <c r="U179" i="13" s="1"/>
  <c r="P157" i="13"/>
  <c r="P179" i="13" s="1"/>
  <c r="N157" i="13"/>
  <c r="L157" i="13"/>
  <c r="L179" i="13" s="1"/>
  <c r="J157" i="13"/>
  <c r="J179" i="13" s="1"/>
  <c r="BA81" i="13"/>
  <c r="BA86" i="13" s="1"/>
  <c r="AY81" i="13"/>
  <c r="AY86" i="13" s="1"/>
  <c r="AW81" i="13"/>
  <c r="AW86" i="13" s="1"/>
  <c r="AU81" i="13"/>
  <c r="AU86" i="13" s="1"/>
  <c r="AS81" i="13"/>
  <c r="AS86" i="13" s="1"/>
  <c r="AQ81" i="13"/>
  <c r="AQ86" i="13" s="1"/>
  <c r="AO81" i="13"/>
  <c r="AO86" i="13" s="1"/>
  <c r="AM81" i="13"/>
  <c r="AM86" i="13" s="1"/>
  <c r="AK81" i="13"/>
  <c r="AK86" i="13" s="1"/>
  <c r="AI81" i="13"/>
  <c r="AI86" i="13" s="1"/>
  <c r="AG81" i="13"/>
  <c r="AG86" i="13" s="1"/>
  <c r="AE81" i="13"/>
  <c r="AE86" i="13" s="1"/>
  <c r="AC81" i="13"/>
  <c r="AC86" i="13" s="1"/>
  <c r="AA81" i="13"/>
  <c r="AA86" i="13" s="1"/>
  <c r="Y81" i="13"/>
  <c r="Y86" i="13" s="1"/>
  <c r="W81" i="13"/>
  <c r="W86" i="13" s="1"/>
  <c r="U81" i="13"/>
  <c r="U86" i="13" s="1"/>
  <c r="S81" i="13"/>
  <c r="S86" i="13" s="1"/>
  <c r="Q81" i="13"/>
  <c r="Q86" i="13" s="1"/>
  <c r="O81" i="13"/>
  <c r="O86" i="13" s="1"/>
  <c r="M81" i="13"/>
  <c r="M86" i="13" s="1"/>
  <c r="K81" i="13"/>
  <c r="K86" i="13" s="1"/>
  <c r="I81" i="13"/>
  <c r="I86" i="13" s="1"/>
  <c r="H81" i="13"/>
  <c r="BC46" i="13"/>
  <c r="AJ13" i="13"/>
  <c r="Z13" i="13"/>
  <c r="T13" i="13"/>
  <c r="N13" i="13"/>
  <c r="AZ13" i="13"/>
  <c r="AR13" i="13"/>
  <c r="AP13" i="13"/>
  <c r="AM13" i="13"/>
  <c r="AK13" i="13"/>
  <c r="AH13" i="13"/>
  <c r="AF13" i="13"/>
  <c r="AC13" i="13"/>
  <c r="AA13" i="13"/>
  <c r="X13" i="13"/>
  <c r="O13" i="13"/>
  <c r="L13" i="13"/>
  <c r="H157" i="13"/>
  <c r="H179" i="13" s="1"/>
  <c r="AZ80" i="13"/>
  <c r="AX80" i="13"/>
  <c r="AV80" i="13"/>
  <c r="AT80" i="13"/>
  <c r="AR80" i="13"/>
  <c r="AR12" i="13" s="1"/>
  <c r="AP80" i="13"/>
  <c r="AN80" i="13"/>
  <c r="AL80" i="13"/>
  <c r="AJ80" i="13"/>
  <c r="AH80" i="13"/>
  <c r="AF80" i="13"/>
  <c r="AD80" i="13"/>
  <c r="AB80" i="13"/>
  <c r="Z80" i="13"/>
  <c r="X80" i="13"/>
  <c r="V80" i="13"/>
  <c r="R80" i="13"/>
  <c r="P80" i="13"/>
  <c r="N80" i="13"/>
  <c r="L80" i="13"/>
  <c r="J80" i="13"/>
  <c r="H80" i="13"/>
  <c r="N179" i="13"/>
  <c r="AZ24" i="13"/>
  <c r="AX24" i="13"/>
  <c r="AV24" i="13"/>
  <c r="AT24" i="13"/>
  <c r="AR24" i="13"/>
  <c r="AP24" i="13"/>
  <c r="AN24" i="13"/>
  <c r="AL24" i="13"/>
  <c r="AJ24" i="13"/>
  <c r="AH24" i="13"/>
  <c r="AF24" i="13"/>
  <c r="AD24" i="13"/>
  <c r="AB24" i="13"/>
  <c r="Z24" i="13"/>
  <c r="X24" i="13"/>
  <c r="V24" i="13"/>
  <c r="R24" i="13"/>
  <c r="P24" i="13"/>
  <c r="N24" i="13"/>
  <c r="N22" i="13" s="1"/>
  <c r="L24" i="13"/>
  <c r="L22" i="13" s="1"/>
  <c r="J24" i="13"/>
  <c r="H24" i="13"/>
  <c r="BA80" i="13"/>
  <c r="AY80" i="13"/>
  <c r="AW80" i="13"/>
  <c r="AW12" i="13" s="1"/>
  <c r="AU80" i="13"/>
  <c r="AS80" i="13"/>
  <c r="AQ80" i="13"/>
  <c r="AO80" i="13"/>
  <c r="AM80" i="13"/>
  <c r="AK80" i="13"/>
  <c r="AI80" i="13"/>
  <c r="AG80" i="13"/>
  <c r="AE80" i="13"/>
  <c r="AC80" i="13"/>
  <c r="AA80" i="13"/>
  <c r="Y80" i="13"/>
  <c r="W80" i="13"/>
  <c r="U80" i="13"/>
  <c r="S80" i="13"/>
  <c r="Q80" i="13"/>
  <c r="O80" i="13"/>
  <c r="M80" i="13"/>
  <c r="K80" i="13"/>
  <c r="I80" i="13"/>
  <c r="BA24" i="13"/>
  <c r="BA22" i="13" s="1"/>
  <c r="AY24" i="13"/>
  <c r="AY22" i="13" s="1"/>
  <c r="AW24" i="13"/>
  <c r="AW22" i="13" s="1"/>
  <c r="AU24" i="13"/>
  <c r="AU22" i="13" s="1"/>
  <c r="AS24" i="13"/>
  <c r="AS22" i="13" s="1"/>
  <c r="AQ24" i="13"/>
  <c r="AQ22" i="13" s="1"/>
  <c r="AO24" i="13"/>
  <c r="AO22" i="13" s="1"/>
  <c r="AM24" i="13"/>
  <c r="AM22" i="13" s="1"/>
  <c r="AK24" i="13"/>
  <c r="AK22" i="13" s="1"/>
  <c r="AI24" i="13"/>
  <c r="AI22" i="13" s="1"/>
  <c r="AG24" i="13"/>
  <c r="AG22" i="13" s="1"/>
  <c r="AE24" i="13"/>
  <c r="AE22" i="13" s="1"/>
  <c r="AC24" i="13"/>
  <c r="AC22" i="13" s="1"/>
  <c r="AA24" i="13"/>
  <c r="AA22" i="13" s="1"/>
  <c r="Y24" i="13"/>
  <c r="Y22" i="13" s="1"/>
  <c r="W24" i="13"/>
  <c r="W22" i="13" s="1"/>
  <c r="U24" i="13"/>
  <c r="U22" i="13" s="1"/>
  <c r="S24" i="13"/>
  <c r="S22" i="13" s="1"/>
  <c r="Q24" i="13"/>
  <c r="O24" i="13"/>
  <c r="O22" i="13" s="1"/>
  <c r="M24" i="13"/>
  <c r="M22" i="13" s="1"/>
  <c r="K24" i="13"/>
  <c r="I24" i="13"/>
  <c r="I22" i="13" s="1"/>
  <c r="AY149" i="13"/>
  <c r="AT149" i="13"/>
  <c r="AO149" i="13"/>
  <c r="AJ149" i="13"/>
  <c r="AE149" i="13"/>
  <c r="Z149" i="13"/>
  <c r="W149" i="13"/>
  <c r="T149" i="13"/>
  <c r="Q149" i="13"/>
  <c r="N149" i="13"/>
  <c r="K149" i="13"/>
  <c r="I13" i="13"/>
  <c r="E68" i="13"/>
  <c r="G68" i="13" s="1"/>
  <c r="F80" i="13" l="1"/>
  <c r="F12" i="13" s="1"/>
  <c r="F43" i="13"/>
  <c r="AY179" i="13"/>
  <c r="AO179" i="13"/>
  <c r="F78" i="13"/>
  <c r="F24" i="13"/>
  <c r="V22" i="13"/>
  <c r="AD22" i="13"/>
  <c r="AL22" i="13"/>
  <c r="AT22" i="13"/>
  <c r="K22" i="13"/>
  <c r="J22" i="13"/>
  <c r="R22" i="13"/>
  <c r="AB22" i="13"/>
  <c r="AJ22" i="13"/>
  <c r="AR22" i="13"/>
  <c r="AZ22" i="13"/>
  <c r="X22" i="13"/>
  <c r="AF22" i="13"/>
  <c r="AN22" i="13"/>
  <c r="AV22" i="13"/>
  <c r="Q22" i="13"/>
  <c r="P22" i="13"/>
  <c r="Z22" i="13"/>
  <c r="AH22" i="13"/>
  <c r="AP22" i="13"/>
  <c r="AX22" i="13"/>
  <c r="F157" i="13"/>
  <c r="G148" i="13"/>
  <c r="G128" i="13"/>
  <c r="E12" i="13"/>
  <c r="AO19" i="13"/>
  <c r="AO16" i="13" s="1"/>
  <c r="AO115" i="13"/>
  <c r="R179" i="13"/>
  <c r="W179" i="13"/>
  <c r="G172" i="13"/>
  <c r="E14" i="13"/>
  <c r="G14" i="13" s="1"/>
  <c r="G130" i="13"/>
  <c r="L86" i="13"/>
  <c r="F86" i="13" s="1"/>
  <c r="F81" i="13"/>
  <c r="G160" i="13"/>
  <c r="G46" i="13"/>
  <c r="I179" i="13"/>
  <c r="I146" i="13"/>
  <c r="F146" i="13" s="1"/>
  <c r="F126" i="13"/>
  <c r="K146" i="13"/>
  <c r="BC25" i="13"/>
  <c r="E81" i="13"/>
  <c r="BC81" i="13"/>
  <c r="H86" i="13"/>
  <c r="BC86" i="13" s="1"/>
  <c r="I12" i="13"/>
  <c r="I85" i="13"/>
  <c r="M12" i="13"/>
  <c r="M10" i="13" s="1"/>
  <c r="M85" i="13"/>
  <c r="M83" i="13" s="1"/>
  <c r="Q12" i="13"/>
  <c r="Q10" i="13" s="1"/>
  <c r="Q85" i="13"/>
  <c r="Q83" i="13" s="1"/>
  <c r="U10" i="13"/>
  <c r="U85" i="13"/>
  <c r="U83" i="13" s="1"/>
  <c r="Y12" i="13"/>
  <c r="Y10" i="13" s="1"/>
  <c r="Y85" i="13"/>
  <c r="Y83" i="13" s="1"/>
  <c r="AC12" i="13"/>
  <c r="AC10" i="13" s="1"/>
  <c r="AC85" i="13"/>
  <c r="AC83" i="13" s="1"/>
  <c r="AG12" i="13"/>
  <c r="AG10" i="13" s="1"/>
  <c r="AG85" i="13"/>
  <c r="AG83" i="13" s="1"/>
  <c r="AK12" i="13"/>
  <c r="AK10" i="13" s="1"/>
  <c r="AK85" i="13"/>
  <c r="AK83" i="13" s="1"/>
  <c r="AO12" i="13"/>
  <c r="AO10" i="13" s="1"/>
  <c r="AO85" i="13"/>
  <c r="AO83" i="13" s="1"/>
  <c r="AS12" i="13"/>
  <c r="AS10" i="13" s="1"/>
  <c r="AS85" i="13"/>
  <c r="AS83" i="13" s="1"/>
  <c r="AW85" i="13"/>
  <c r="AW83" i="13" s="1"/>
  <c r="BA12" i="13"/>
  <c r="BA10" i="13" s="1"/>
  <c r="BA85" i="13"/>
  <c r="BA83" i="13" s="1"/>
  <c r="J12" i="13"/>
  <c r="J10" i="13" s="1"/>
  <c r="J85" i="13"/>
  <c r="J83" i="13" s="1"/>
  <c r="N12" i="13"/>
  <c r="N10" i="13" s="1"/>
  <c r="N85" i="13"/>
  <c r="N83" i="13" s="1"/>
  <c r="R12" i="13"/>
  <c r="R10" i="13" s="1"/>
  <c r="R85" i="13"/>
  <c r="X12" i="13"/>
  <c r="X10" i="13" s="1"/>
  <c r="X85" i="13"/>
  <c r="X83" i="13" s="1"/>
  <c r="AB12" i="13"/>
  <c r="AB10" i="13" s="1"/>
  <c r="AB85" i="13"/>
  <c r="AB83" i="13" s="1"/>
  <c r="AF12" i="13"/>
  <c r="AF10" i="13" s="1"/>
  <c r="AF85" i="13"/>
  <c r="AF83" i="13" s="1"/>
  <c r="AJ12" i="13"/>
  <c r="AJ10" i="13" s="1"/>
  <c r="AJ85" i="13"/>
  <c r="AJ83" i="13" s="1"/>
  <c r="AN12" i="13"/>
  <c r="AN10" i="13" s="1"/>
  <c r="AN85" i="13"/>
  <c r="AN83" i="13" s="1"/>
  <c r="AR10" i="13"/>
  <c r="AR85" i="13"/>
  <c r="AR83" i="13" s="1"/>
  <c r="AV12" i="13"/>
  <c r="AV85" i="13"/>
  <c r="AV83" i="13" s="1"/>
  <c r="AZ12" i="13"/>
  <c r="AZ10" i="13" s="1"/>
  <c r="AZ85" i="13"/>
  <c r="AZ83" i="13" s="1"/>
  <c r="I10" i="13"/>
  <c r="K12" i="13"/>
  <c r="K10" i="13" s="1"/>
  <c r="K85" i="13"/>
  <c r="K83" i="13" s="1"/>
  <c r="O12" i="13"/>
  <c r="O10" i="13" s="1"/>
  <c r="O85" i="13"/>
  <c r="O83" i="13" s="1"/>
  <c r="S12" i="13"/>
  <c r="S10" i="13" s="1"/>
  <c r="S85" i="13"/>
  <c r="S83" i="13" s="1"/>
  <c r="W12" i="13"/>
  <c r="W10" i="13" s="1"/>
  <c r="W85" i="13"/>
  <c r="W83" i="13" s="1"/>
  <c r="AA12" i="13"/>
  <c r="AA10" i="13" s="1"/>
  <c r="AA85" i="13"/>
  <c r="AA83" i="13" s="1"/>
  <c r="AE12" i="13"/>
  <c r="AE10" i="13" s="1"/>
  <c r="AE85" i="13"/>
  <c r="AE83" i="13" s="1"/>
  <c r="AI12" i="13"/>
  <c r="AI10" i="13" s="1"/>
  <c r="AI85" i="13"/>
  <c r="AI83" i="13" s="1"/>
  <c r="AM12" i="13"/>
  <c r="AM10" i="13" s="1"/>
  <c r="AM85" i="13"/>
  <c r="AM83" i="13" s="1"/>
  <c r="AQ12" i="13"/>
  <c r="AQ10" i="13" s="1"/>
  <c r="AQ85" i="13"/>
  <c r="AQ83" i="13" s="1"/>
  <c r="AU12" i="13"/>
  <c r="AU85" i="13"/>
  <c r="AU83" i="13" s="1"/>
  <c r="AY12" i="13"/>
  <c r="AY85" i="13"/>
  <c r="AY83" i="13" s="1"/>
  <c r="H85" i="13"/>
  <c r="L12" i="13"/>
  <c r="L10" i="13" s="1"/>
  <c r="L85" i="13"/>
  <c r="L83" i="13" s="1"/>
  <c r="P12" i="13"/>
  <c r="P10" i="13" s="1"/>
  <c r="P85" i="13"/>
  <c r="P83" i="13" s="1"/>
  <c r="V12" i="13"/>
  <c r="V10" i="13" s="1"/>
  <c r="V85" i="13"/>
  <c r="V83" i="13" s="1"/>
  <c r="Z12" i="13"/>
  <c r="Z85" i="13"/>
  <c r="Z83" i="13" s="1"/>
  <c r="AD12" i="13"/>
  <c r="AD10" i="13" s="1"/>
  <c r="AD85" i="13"/>
  <c r="AD83" i="13" s="1"/>
  <c r="AH12" i="13"/>
  <c r="AH10" i="13" s="1"/>
  <c r="AH85" i="13"/>
  <c r="AH83" i="13" s="1"/>
  <c r="AL12" i="13"/>
  <c r="AL10" i="13" s="1"/>
  <c r="AL85" i="13"/>
  <c r="AL83" i="13" s="1"/>
  <c r="AP12" i="13"/>
  <c r="AP10" i="13" s="1"/>
  <c r="AP85" i="13"/>
  <c r="AP83" i="13" s="1"/>
  <c r="AT12" i="13"/>
  <c r="AT85" i="13"/>
  <c r="AT83" i="13" s="1"/>
  <c r="AX12" i="13"/>
  <c r="AX10" i="13" s="1"/>
  <c r="AX85" i="13"/>
  <c r="AX83" i="13" s="1"/>
  <c r="H94" i="13"/>
  <c r="I94" i="13"/>
  <c r="I89" i="13" s="1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G89" i="13" s="1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AA99" i="13"/>
  <c r="AB99" i="13"/>
  <c r="AC99" i="13"/>
  <c r="AD99" i="13"/>
  <c r="AE99" i="13"/>
  <c r="AE165" i="13" s="1"/>
  <c r="AF99" i="13"/>
  <c r="AF165" i="13" s="1"/>
  <c r="AF162" i="13" s="1"/>
  <c r="AF179" i="13" s="1"/>
  <c r="AG99" i="13"/>
  <c r="AG165" i="13" s="1"/>
  <c r="AG162" i="13" s="1"/>
  <c r="AG179" i="13" s="1"/>
  <c r="AH99" i="13"/>
  <c r="AH165" i="13" s="1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T92" i="13" s="1"/>
  <c r="AU99" i="13"/>
  <c r="AU92" i="13" s="1"/>
  <c r="AV99" i="13"/>
  <c r="AV92" i="13" s="1"/>
  <c r="AW99" i="13"/>
  <c r="AW92" i="13" s="1"/>
  <c r="AX99" i="13"/>
  <c r="AY99" i="13"/>
  <c r="AY92" i="13" s="1"/>
  <c r="AZ99" i="13"/>
  <c r="BA99" i="13"/>
  <c r="BA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AJ68" i="13"/>
  <c r="BC68" i="13" s="1"/>
  <c r="E63" i="13"/>
  <c r="G63" i="13" s="1"/>
  <c r="T63" i="13"/>
  <c r="G167" i="13"/>
  <c r="F37" i="13"/>
  <c r="E94" i="13"/>
  <c r="E93" i="13"/>
  <c r="E18" i="13"/>
  <c r="G18" i="13" s="1"/>
  <c r="E26" i="13"/>
  <c r="G26" i="13" s="1"/>
  <c r="E25" i="13"/>
  <c r="E44" i="13"/>
  <c r="E58" i="13"/>
  <c r="G58" i="13" s="1"/>
  <c r="BC53" i="13"/>
  <c r="E48" i="13"/>
  <c r="G48" i="13" s="1"/>
  <c r="AV118" i="13" l="1"/>
  <c r="AV13" i="13"/>
  <c r="AH162" i="13"/>
  <c r="F165" i="13"/>
  <c r="AE89" i="13"/>
  <c r="AU10" i="13"/>
  <c r="I83" i="13"/>
  <c r="F83" i="13" s="1"/>
  <c r="F85" i="13"/>
  <c r="F73" i="13"/>
  <c r="F92" i="13"/>
  <c r="AW118" i="13"/>
  <c r="AW13" i="13"/>
  <c r="AW10" i="13" s="1"/>
  <c r="AH89" i="13"/>
  <c r="AU118" i="13"/>
  <c r="AU13" i="13"/>
  <c r="AE162" i="13"/>
  <c r="E165" i="13"/>
  <c r="BC165" i="13"/>
  <c r="AF89" i="13"/>
  <c r="AV10" i="13"/>
  <c r="AY89" i="13"/>
  <c r="AY118" i="13"/>
  <c r="AY13" i="13"/>
  <c r="AY10" i="13" s="1"/>
  <c r="F99" i="13"/>
  <c r="E92" i="13"/>
  <c r="AT118" i="13"/>
  <c r="AT13" i="13"/>
  <c r="AT10" i="13" s="1"/>
  <c r="I115" i="13"/>
  <c r="E119" i="13"/>
  <c r="E20" i="13" s="1"/>
  <c r="G93" i="13"/>
  <c r="E79" i="13"/>
  <c r="G79" i="13" s="1"/>
  <c r="G44" i="13"/>
  <c r="H89" i="13"/>
  <c r="Z10" i="13"/>
  <c r="E99" i="13"/>
  <c r="R83" i="13"/>
  <c r="G94" i="13"/>
  <c r="E86" i="13"/>
  <c r="G86" i="13" s="1"/>
  <c r="G81" i="13"/>
  <c r="BC99" i="13"/>
  <c r="AZ89" i="13"/>
  <c r="AX89" i="13"/>
  <c r="AV89" i="13"/>
  <c r="AT89" i="13"/>
  <c r="AR89" i="13"/>
  <c r="AP89" i="13"/>
  <c r="AN89" i="13"/>
  <c r="AL89" i="13"/>
  <c r="AD89" i="13"/>
  <c r="AB89" i="13"/>
  <c r="Z89" i="13"/>
  <c r="V89" i="13"/>
  <c r="L89" i="13"/>
  <c r="J89" i="13"/>
  <c r="BA89" i="13"/>
  <c r="AW89" i="13"/>
  <c r="AU89" i="13"/>
  <c r="AS89" i="13"/>
  <c r="AQ89" i="13"/>
  <c r="AM89" i="13"/>
  <c r="AI89" i="13"/>
  <c r="AC89" i="13"/>
  <c r="AA89" i="13"/>
  <c r="Y89" i="13"/>
  <c r="S89" i="13"/>
  <c r="M89" i="13"/>
  <c r="K89" i="13"/>
  <c r="BC94" i="13"/>
  <c r="BC73" i="13"/>
  <c r="F25" i="13"/>
  <c r="H83" i="13"/>
  <c r="E23" i="13"/>
  <c r="G23" i="13" s="1"/>
  <c r="H127" i="13"/>
  <c r="H129" i="13"/>
  <c r="H141" i="13"/>
  <c r="H136" i="13"/>
  <c r="H131" i="13"/>
  <c r="H90" i="13"/>
  <c r="E90" i="13" s="1"/>
  <c r="H63" i="13"/>
  <c r="BC63" i="13" s="1"/>
  <c r="H58" i="13"/>
  <c r="BC58" i="13" s="1"/>
  <c r="H26" i="13"/>
  <c r="BC26" i="13" s="1"/>
  <c r="H44" i="13"/>
  <c r="AU115" i="13" l="1"/>
  <c r="AU19" i="13"/>
  <c r="AU16" i="13" s="1"/>
  <c r="F118" i="13"/>
  <c r="AW19" i="13"/>
  <c r="AW16" i="13" s="1"/>
  <c r="AW115" i="13"/>
  <c r="G165" i="13"/>
  <c r="BC162" i="13"/>
  <c r="AE179" i="13"/>
  <c r="E162" i="13"/>
  <c r="F89" i="13"/>
  <c r="F162" i="13"/>
  <c r="AH179" i="13"/>
  <c r="AV19" i="13"/>
  <c r="AV16" i="13" s="1"/>
  <c r="AV115" i="13"/>
  <c r="AY19" i="13"/>
  <c r="AY16" i="13" s="1"/>
  <c r="AY115" i="13"/>
  <c r="AT19" i="13"/>
  <c r="AT16" i="13" s="1"/>
  <c r="AT115" i="13"/>
  <c r="E118" i="13"/>
  <c r="G92" i="13"/>
  <c r="E89" i="13"/>
  <c r="E115" i="13" s="1"/>
  <c r="BC89" i="13"/>
  <c r="G99" i="13"/>
  <c r="G90" i="13"/>
  <c r="E116" i="13"/>
  <c r="F22" i="13"/>
  <c r="G25" i="13"/>
  <c r="BC92" i="13"/>
  <c r="H118" i="13"/>
  <c r="E141" i="13"/>
  <c r="G141" i="13" s="1"/>
  <c r="BC141" i="13"/>
  <c r="BC130" i="13"/>
  <c r="BC150" i="13"/>
  <c r="BC128" i="13"/>
  <c r="E131" i="13"/>
  <c r="G131" i="13" s="1"/>
  <c r="BC131" i="13"/>
  <c r="H147" i="13"/>
  <c r="BC147" i="13" s="1"/>
  <c r="E127" i="13"/>
  <c r="BC127" i="13"/>
  <c r="BC148" i="13"/>
  <c r="H119" i="13"/>
  <c r="BC93" i="13"/>
  <c r="H117" i="13"/>
  <c r="H18" i="13" s="1"/>
  <c r="BC18" i="13" s="1"/>
  <c r="BC91" i="13"/>
  <c r="H116" i="13"/>
  <c r="H17" i="13" s="1"/>
  <c r="BC90" i="13"/>
  <c r="BC117" i="13"/>
  <c r="BC44" i="13"/>
  <c r="H43" i="13"/>
  <c r="H78" i="13" s="1"/>
  <c r="E129" i="13"/>
  <c r="BC129" i="13"/>
  <c r="H13" i="13"/>
  <c r="BC13" i="13" s="1"/>
  <c r="H149" i="13"/>
  <c r="BC149" i="13" s="1"/>
  <c r="E136" i="13"/>
  <c r="G136" i="13" s="1"/>
  <c r="BC136" i="13"/>
  <c r="H126" i="13"/>
  <c r="H115" i="13"/>
  <c r="H23" i="13"/>
  <c r="H82" i="13"/>
  <c r="BC82" i="13" s="1"/>
  <c r="H79" i="13"/>
  <c r="BC79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C11" i="8" s="1"/>
  <c r="D11" i="8" s="1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F179" i="13" l="1"/>
  <c r="G162" i="13"/>
  <c r="F19" i="13"/>
  <c r="F115" i="13"/>
  <c r="G115" i="13"/>
  <c r="E19" i="13"/>
  <c r="G19" i="13" s="1"/>
  <c r="G118" i="13"/>
  <c r="G89" i="13"/>
  <c r="H12" i="13"/>
  <c r="BC12" i="13" s="1"/>
  <c r="BC116" i="13"/>
  <c r="C8" i="8"/>
  <c r="D8" i="8" s="1"/>
  <c r="G116" i="13"/>
  <c r="E17" i="13"/>
  <c r="G129" i="13"/>
  <c r="E13" i="13"/>
  <c r="H164" i="13"/>
  <c r="BC115" i="13"/>
  <c r="E147" i="13"/>
  <c r="G147" i="13" s="1"/>
  <c r="G127" i="13"/>
  <c r="BC126" i="13"/>
  <c r="E126" i="13"/>
  <c r="G126" i="13" s="1"/>
  <c r="E149" i="13"/>
  <c r="G149" i="13" s="1"/>
  <c r="E40" i="13"/>
  <c r="H19" i="13"/>
  <c r="BC19" i="13" s="1"/>
  <c r="BC118" i="13"/>
  <c r="H20" i="13"/>
  <c r="BC20" i="13" s="1"/>
  <c r="BC119" i="13"/>
  <c r="BC17" i="13"/>
  <c r="BC23" i="13"/>
  <c r="H22" i="13"/>
  <c r="H146" i="13"/>
  <c r="BC146" i="13" s="1"/>
  <c r="C14" i="8"/>
  <c r="D14" i="8" s="1"/>
  <c r="C19" i="8"/>
  <c r="D19" i="8" s="1"/>
  <c r="D5" i="8"/>
  <c r="G13" i="13" l="1"/>
  <c r="F16" i="13"/>
  <c r="F13" i="13"/>
  <c r="F10" i="13" s="1"/>
  <c r="H10" i="13"/>
  <c r="H16" i="13"/>
  <c r="BC16" i="13" s="1"/>
  <c r="G17" i="13"/>
  <c r="E16" i="13"/>
  <c r="BC164" i="13"/>
  <c r="E164" i="13"/>
  <c r="G164" i="13" s="1"/>
  <c r="E146" i="13"/>
  <c r="G146" i="13" s="1"/>
  <c r="E37" i="13"/>
  <c r="G37" i="13" s="1"/>
  <c r="G40" i="13"/>
  <c r="C24" i="8"/>
  <c r="D24" i="8"/>
  <c r="E73" i="13"/>
  <c r="G73" i="13" s="1"/>
  <c r="G16" i="13" l="1"/>
  <c r="T43" i="13"/>
  <c r="T78" i="13" s="1"/>
  <c r="BC78" i="13" s="1"/>
  <c r="T159" i="13"/>
  <c r="T24" i="13"/>
  <c r="T80" i="13"/>
  <c r="BC45" i="13"/>
  <c r="G45" i="13" l="1"/>
  <c r="E159" i="13"/>
  <c r="E43" i="13"/>
  <c r="BC43" i="13"/>
  <c r="E24" i="13"/>
  <c r="G80" i="13"/>
  <c r="T22" i="13"/>
  <c r="BC22" i="13" s="1"/>
  <c r="BC24" i="13"/>
  <c r="T85" i="13"/>
  <c r="BC80" i="13"/>
  <c r="T157" i="13"/>
  <c r="BC157" i="13" s="1"/>
  <c r="BC159" i="13"/>
  <c r="E22" i="13" l="1"/>
  <c r="G22" i="13" s="1"/>
  <c r="G24" i="13"/>
  <c r="E157" i="13"/>
  <c r="E179" i="13" s="1"/>
  <c r="G159" i="13"/>
  <c r="E78" i="13"/>
  <c r="G78" i="13" s="1"/>
  <c r="G43" i="13"/>
  <c r="T179" i="13"/>
  <c r="BC179" i="13" s="1"/>
  <c r="T83" i="13"/>
  <c r="BC83" i="13" s="1"/>
  <c r="BC85" i="13"/>
  <c r="E85" i="13"/>
  <c r="T10" i="13"/>
  <c r="BC10" i="13" s="1"/>
  <c r="G157" i="13" l="1"/>
  <c r="G179" i="13" s="1"/>
  <c r="E10" i="13"/>
  <c r="G10" i="13" s="1"/>
  <c r="G12" i="13"/>
  <c r="E83" i="13"/>
  <c r="G83" i="13" s="1"/>
  <c r="G85" i="13"/>
</calcChain>
</file>

<file path=xl/comments1.xml><?xml version="1.0" encoding="utf-8"?>
<comments xmlns="http://schemas.openxmlformats.org/spreadsheetml/2006/main">
  <authors>
    <author>TureyskayEE</author>
  </authors>
  <commentList>
    <comment ref="K8" authorId="0" shape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<sst xmlns="http://schemas.openxmlformats.org/spreadsheetml/2006/main" count="1097" uniqueCount="386">
  <si>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</si>
  <si>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</si>
  <si>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</si>
  <si>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</si>
  <si>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</si>
  <si>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</si>
  <si>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</si>
  <si>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</si>
  <si>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</si>
  <si>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</si>
  <si>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</si>
  <si>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</si>
  <si>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</si>
  <si>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</si>
  <si>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</si>
  <si>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</si>
  <si>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</si>
  <si>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</si>
  <si>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</si>
  <si>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</si>
  <si>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</si>
  <si>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</si>
  <si>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</si>
  <si>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</si>
  <si>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</si>
  <si>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</si>
  <si>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</si>
  <si>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</si>
  <si>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</si>
  <si>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</si>
  <si>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</si>
  <si>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</si>
  <si>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</si>
  <si>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</si>
  <si>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</si>
  <si>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</si>
  <si>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</si>
  <si>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</si>
  <si>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</si>
  <si>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</si>
  <si>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</si>
  <si>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</si>
  <si>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</si>
  <si>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</si>
  <si>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</si>
  <si>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</si>
  <si>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</si>
  <si>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</si>
  <si>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</si>
  <si>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</si>
  <si>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</si>
  <si>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</si>
  <si>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</si>
  <si>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</si>
  <si>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</si>
  <si>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</si>
  <si>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</si>
  <si>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</si>
  <si>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</si>
  <si>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</si>
  <si>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</si>
  <si>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</si>
  <si>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</si>
  <si>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</si>
  <si>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</si>
  <si>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</si>
  <si>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</si>
  <si>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</si>
  <si>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</si>
  <si>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</si>
  <si>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</si>
  <si>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</si>
  <si>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</si>
  <si>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</si>
  <si>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</si>
  <si>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</si>
  <si>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</si>
  <si>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</si>
  <si>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</si>
  <si>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</si>
  <si>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</si>
  <si>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</si>
  <si>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</si>
  <si>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</si>
  <si>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</si>
  <si>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</si>
  <si>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</si>
  <si>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</si>
  <si>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</si>
  <si>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</si>
  <si>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</si>
  <si>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</si>
  <si>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</si>
  <si>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</si>
  <si>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</si>
  <si>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</si>
  <si>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</si>
  <si>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</si>
  <si>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</si>
  <si>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</si>
  <si>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</si>
  <si>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</si>
  <si>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</si>
  <si>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</si>
  <si>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</si>
  <si>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</si>
  <si>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</si>
  <si>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</si>
  <si>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</si>
  <si>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</si>
  <si>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</si>
  <si>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</si>
  <si>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</si>
  <si>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</si>
  <si>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</si>
  <si>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</si>
  <si>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</si>
  <si>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</si>
  <si>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</si>
  <si>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</si>
  <si>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</si>
  <si>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</si>
  <si>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</si>
  <si>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</si>
  <si>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</si>
  <si>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</si>
  <si>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</si>
  <si>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</si>
  <si>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</si>
  <si>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</si>
  <si>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</si>
  <si>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</si>
  <si>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</si>
  <si>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</si>
  <si>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</si>
  <si>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</si>
  <si>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</si>
  <si>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</si>
  <si>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</si>
  <si>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</si>
  <si>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</si>
  <si>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</si>
  <si>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</si>
  <si>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</si>
  <si>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</si>
  <si>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</si>
  <si>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</si>
  <si>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</si>
  <si>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</si>
  <si>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</si>
  <si>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</si>
  <si>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</si>
  <si>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</si>
  <si>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</si>
  <si>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</si>
  <si>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</si>
  <si>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</si>
  <si>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</si>
  <si>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</si>
  <si>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</si>
  <si>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</si>
  <si>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</si>
  <si>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</si>
  <si>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</si>
  <si>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</si>
  <si>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</si>
  <si>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</si>
  <si>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</si>
  <si>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</si>
  <si>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</si>
  <si>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</si>
  <si>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</si>
  <si>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</si>
  <si>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</si>
  <si>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</si>
  <si>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</si>
  <si>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</si>
  <si>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</si>
  <si>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</si>
  <si>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</si>
  <si>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</si>
  <si>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</si>
  <si>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</si>
  <si>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</si>
  <si>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</si>
  <si>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</si>
  <si>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</si>
  <si>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</si>
  <si>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</si>
  <si>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</si>
  <si>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</si>
  <si>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</si>
  <si>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</si>
  <si>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</si>
  <si>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</si>
  <si>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</si>
  <si>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</si>
  <si>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</si>
  <si>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</si>
  <si>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</si>
  <si>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</si>
  <si>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</si>
  <si>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</si>
  <si>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</si>
  <si>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</si>
  <si>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</si>
  <si>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</si>
  <si>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</si>
  <si>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</si>
  <si>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</si>
  <si>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</si>
  <si>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</si>
  <si>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</si>
  <si>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</si>
  <si>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</si>
  <si>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</si>
  <si>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</si>
  <si>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</si>
  <si>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</si>
  <si>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</si>
  <si>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</si>
  <si>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</si>
  <si>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</si>
  <si>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</si>
  <si>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</si>
  <si>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</si>
  <si>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</si>
  <si>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</si>
  <si>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</si>
  <si>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</si>
  <si>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</si>
  <si>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</si>
  <si>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</si>
  <si>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</si>
  <si>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</si>
  <si>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</si>
  <si>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</si>
  <si>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</si>
  <si>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</si>
  <si>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</si>
  <si>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</si>
  <si>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</si>
  <si>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</si>
  <si>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</si>
  <si>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</si>
  <si>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</si>
  <si>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</si>
  <si>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</si>
  <si>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</si>
  <si>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</si>
  <si>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</si>
  <si>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</si>
  <si>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</si>
  <si>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</si>
  <si>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</si>
  <si>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</si>
  <si>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</si>
  <si>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</si>
  <si>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</si>
  <si>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</si>
  <si>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</si>
  <si>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</si>
  <si>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</si>
  <si>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</si>
  <si>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</si>
  <si>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Специалист  департамента финансов администрации района___________________ (Ф.И.О. подпись)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</si>
  <si>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</si>
  <si>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</si>
  <si>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</si>
  <si>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</si>
  <si>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</si>
  <si>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</si>
  <si>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</si>
  <si>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</si>
  <si>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</si>
  <si>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</si>
  <si>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</si>
  <si>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</si>
  <si>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</si>
  <si>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</si>
  <si>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</si>
  <si>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</si>
  <si>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</si>
  <si>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</si>
  <si>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</si>
  <si>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</si>
  <si>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</si>
  <si>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</si>
  <si>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</si>
  <si>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</si>
  <si>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</si>
  <si>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</si>
  <si>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</si>
  <si>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Постановление администрации района от 26.10.2018 № 2450 «Об утверждении муниципальной программы «Развитие физической культуры и спорта в Нижневартовском районе"
районе</t>
  </si>
  <si>
    <t>1.1</t>
  </si>
  <si>
    <t xml:space="preserve">Проведение муниципальных физкультурно-оздоровительных  и спортивных мероприятий </t>
  </si>
  <si>
    <t>1.3</t>
  </si>
  <si>
    <t>Реализация Всероссийского физкультурно-спортивного комплекса «Готов к труду и обороне» (далее ГТО)</t>
  </si>
  <si>
    <t>1.4</t>
  </si>
  <si>
    <t xml:space="preserve">Ежемесячные, единовременные стипендии спортсменам, спортсменам-инвалидам </t>
  </si>
  <si>
    <t>1.5</t>
  </si>
  <si>
    <t>1.6</t>
  </si>
  <si>
    <t>Предоставление субсидий из бюджета Нижневартовского районасоциально ориентированным некоммерческим ор-ганизациям (за исключением государст-венных (муниципальных) учреждений), на реализацию проектов в области фи-зической культуры и спорта на террито-рии Нижневартовского района</t>
  </si>
  <si>
    <t xml:space="preserve">Приобретение инвентаря и оборудования </t>
  </si>
  <si>
    <t>Мероприятие 1</t>
  </si>
  <si>
    <t>Итого по мероприятию 1</t>
  </si>
  <si>
    <t>Мероприятие 2</t>
  </si>
  <si>
    <t>2</t>
  </si>
  <si>
    <t xml:space="preserve">Загородный стационарный лагерь круг-лосуточного пребывания детей «Лесная сказка», вторая очередь, пгт.Излучинск Нижневартовского района </t>
  </si>
  <si>
    <t>2.2</t>
  </si>
  <si>
    <t xml:space="preserve">Крытый хоккейный корт 
в пгт. Новоаганск
</t>
  </si>
  <si>
    <t>Итого по мероприятию 2</t>
  </si>
  <si>
    <t>Мероприятие 3</t>
  </si>
  <si>
    <t>3</t>
  </si>
  <si>
    <t>3.1</t>
  </si>
  <si>
    <t>3.2</t>
  </si>
  <si>
    <t>3.3</t>
  </si>
  <si>
    <t>Итого по мероприятию 3</t>
  </si>
  <si>
    <t>отдел по
физической
культуре и спорту
администрации
района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</si>
  <si>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</t>
  </si>
  <si>
    <t>Обеспечение подготовки и участия спортсменов района в спортивных мероприятиях окружного, регионального и всероссийского уровней</t>
  </si>
  <si>
    <t>Мероприятия по развитию массовой физической культуры и спорта (показатели 1,3-7)</t>
  </si>
  <si>
    <t>Укрепление материально-технической базы учреждений Нижневартовского района  (показатели 1,2)</t>
  </si>
  <si>
    <t>Обеспечение деятельности учреждений физической культуры и спорта Нижне-вартовского района (показатель 1)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</si>
  <si>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</t>
  </si>
  <si>
    <t>Отдел по
физической
культуре и спорту
администрации
района/
муниципальное
автономное
образовательное
учреждение
дополнительного
образования
«Специализирован
ная
детско-юношеская
спортивная школа
олимпийского
резерва
Нижневартовского
района»;
муниципальное
автономное
образовательное
учреждение
дополнительного
образования
«Новоаганская
детско-юношеская
школа «Олимп»/муниципальное казенное учреждение «Управление
капитального строительства по застройке Нижневартовского района»</t>
  </si>
  <si>
    <t>Отдел по
физической
культуре и спорту
администрации
района</t>
  </si>
  <si>
    <t xml:space="preserve">Ответственный исполнитель Отдел по физической
культуре и спорту администрации района
</t>
  </si>
  <si>
    <t xml:space="preserve">Соисполнитель 1 Муниципальное казенное учреждение «Управление капитального строительства по застройке Нижневартовского района»
</t>
  </si>
  <si>
    <t>График (сетевой график) реализации  муниципальной программы</t>
  </si>
  <si>
    <t>инвестиции в объекты муниципальной собственности (мероприятие 2)</t>
  </si>
  <si>
    <t>Руководитель  структурного подразделения     ________      Денисова Т.А. (Ф.И.О. подпись)</t>
  </si>
  <si>
    <t xml:space="preserve">местный бюджет </t>
  </si>
  <si>
    <t>Улучшение материально-технической базы учреждений (310,340)</t>
  </si>
  <si>
    <t>Обеспечение учреждений коммунальными услугами, услугами связи, транс-портными услугами и прочими услугами (220,290)</t>
  </si>
  <si>
    <t>Доля населения, систематически занимающегося физической культурой и спортом, в общей численности населения, %,2</t>
  </si>
  <si>
    <t>Уровень обеспеченности населения спортивными сооружениями исходя из единовременной пропускной способности объектов спорта, %, 1</t>
  </si>
  <si>
    <t>Доля граждан среднего возраста, систематически занимающихся физической культурой и спортом, в общей численности граждан среднего возраста, %, 1</t>
  </si>
  <si>
    <t>Доля граждан старшего возраста, систематически занимающихся физической культурой и спортом в общей численности граждан старшего возраста, %, 1</t>
  </si>
  <si>
    <t>Доля детей и молодежи, систематически занимающихся физической культурой и спортом, в общей численности детей и молодежи, %, 1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</si>
  <si>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населения, %, 2</t>
  </si>
  <si>
    <t>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(ГТО), %, 3</t>
  </si>
  <si>
    <t>Доля средств бюджета района, выделяемых негосударственным организациям, в том числе социально-ориентированным некоммерческим организациям, на предоставление услуг(работ) в сфере физической культуры и спорта по организации и проведению физкультурных мероприятий на территории района, %,3</t>
  </si>
  <si>
    <t>Начальник отдела по физической культуре и спорту______________________Денисова ТА</t>
  </si>
  <si>
    <t>Значение показателя на 2019 год</t>
  </si>
  <si>
    <t>Целевые показатели муниципальной программы «Развитие физической культуры и спорта в Нижневартовском районе"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</si>
  <si>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«Развитие физической культуры и спорта в Нижневартовском районе"
</t>
    </r>
  </si>
  <si>
    <t>Начальник отдела по физической культуре и спорту________________Денисова ТА (Ф.И.О. подпись)</t>
  </si>
  <si>
    <t>СОГЛАСОВАНО:</t>
  </si>
  <si>
    <t>по социальным вопросам</t>
  </si>
  <si>
    <t xml:space="preserve"> ГРАФИК </t>
  </si>
  <si>
    <t>"Развитие физической культуры и спорта в Нижневартовском районе"</t>
  </si>
  <si>
    <t>2.3</t>
  </si>
  <si>
    <t>2.4</t>
  </si>
  <si>
    <t xml:space="preserve">Обеспечение деятельности функционирования бассейнов МАОУ ДО НДЮСШ Олимп </t>
  </si>
  <si>
    <t>иные внебюджетные источники финансирования</t>
  </si>
  <si>
    <t>Сохранение кадрового потенциала (210, 266)</t>
  </si>
  <si>
    <t xml:space="preserve"> реализации в 2019 году муниципальной программы </t>
  </si>
  <si>
    <t>Начальник отдела по физической культуре и спорту администрации района</t>
  </si>
  <si>
    <t>Т.А. Денисова</t>
  </si>
  <si>
    <t>Исполняющий обязанности</t>
  </si>
  <si>
    <t>заместителя главы  района</t>
  </si>
  <si>
    <t>__________М.В. Любомирская</t>
  </si>
  <si>
    <t>Проектно-изыскательские работы по объекту «Легкоатлетический манеж в пгт. Излучинске Нижневартовского района»</t>
  </si>
  <si>
    <t>2.1</t>
  </si>
  <si>
    <t>Ремонт загородных домиков гостевого типа № 2 и 4  спортивно-оздоровительной базы «Лесная сказка» в районе озеро Савкино, пгт. ИзлучинскНижневартовского района</t>
  </si>
  <si>
    <t>2.5</t>
  </si>
  <si>
    <t>Приобретение оборудования для создания рабочего места для выполнения женщиной, осуществляющей уход за ребенком в возрасте до 3 лет</t>
  </si>
  <si>
    <t>Прыгунова АН</t>
  </si>
  <si>
    <t>Проведен ремонт загородных домиков гостевого типа № 2 и 4  спортивно-оздоровительной базы «Лесная сказка» в районе озеро Савкино, пгт. Излучинск Нижневартовского района</t>
  </si>
  <si>
    <t xml:space="preserve">01 апреля 2019 года подписано Cоглашение о предоставлении субсидии местному бюджету из бюджета 
Ханты-Мансийского автономного округа – Югры № 24-СШ/2019 на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на сумму 735,80 тыс рублей
</t>
  </si>
  <si>
    <t>2.6</t>
  </si>
  <si>
    <t>Приобретение хоккейной формы</t>
  </si>
  <si>
    <t>177,4</t>
  </si>
  <si>
    <t>5669,4</t>
  </si>
  <si>
    <t>Исполнитель: ФИО, должность, тел.: 8 (3466) 494769</t>
  </si>
  <si>
    <t>9,1</t>
  </si>
  <si>
    <t>2000</t>
  </si>
  <si>
    <t>Исполнитель: Прыгунова АН тел.: 8 (3466) 49-47-69</t>
  </si>
  <si>
    <t>Исполнитель: Прыгунова АН тел.: 8 (3466) 49-47-69 _______________(Ф.И.О. подпись)</t>
  </si>
  <si>
    <t>За период с 01 января по 1 июля 2019 года спортсмены Нижневартовского района учавствовали в 75 выездных мероприятиях, проведено 31 местное физкультурно-спортивное мероприятие, такие как физкультурное мероприятие «XXXVII открытая  Всероссийская массовая лыжная гонка «Лыжня России – 2019», Турнир по борьбе самбо памяти Танюхина, фестиваль Всероссийского физкультурно-спортивного комплекса «Готов к труду и обороне» (ГТО) среди семейных команд Нижневартовского района, спартакиада среди сел и поселков, Первенство ХМАО-Югры по северному многоборью в пгт. Излучинск, учебно-тренировочные сборы и выездные летние учебно тренировочные сборы.</t>
  </si>
  <si>
    <t>на 01 декабря 2019 года</t>
  </si>
  <si>
    <t xml:space="preserve">Соисполнитель 2 муниципальное автономное учреждение  «Спортивная школа  Нижневартовского района»
</t>
  </si>
  <si>
    <t xml:space="preserve">Соисполнитель 3 муниципальное автономное учреждение  «Новоаганская спортивная школа «Олимп»
</t>
  </si>
  <si>
    <t>3800,1</t>
  </si>
  <si>
    <t>331,1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</si>
</sst>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4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98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15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9" fillId="3" borderId="0" xfId="0" applyFont="1" applyFill="1"/>
    <xf numFmtId="0" fontId="30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1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7" fillId="3" borderId="0" xfId="0" applyFont="1" applyFill="1" applyAlignment="1">
      <alignment horizontal="center" vertical="center"/>
    </xf>
    <xf numFmtId="0" fontId="32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3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6" fillId="3" borderId="1" xfId="0" applyNumberFormat="1" applyFont="1" applyFill="1" applyBorder="1" applyAlignment="1">
      <alignment horizontal="left" vertical="top"/>
    </xf>
    <xf numFmtId="4" fontId="1" fillId="4" borderId="1" xfId="2" applyNumberFormat="1" applyFont="1" applyFill="1" applyBorder="1" applyAlignment="1" applyProtection="1">
      <alignment horizontal="right" vertical="top" wrapText="1"/>
    </xf>
    <xf numFmtId="4" fontId="3" fillId="4" borderId="1" xfId="2" applyNumberFormat="1" applyFont="1" applyFill="1" applyBorder="1" applyAlignment="1" applyProtection="1">
      <alignment horizontal="right" vertical="top" wrapText="1"/>
    </xf>
    <xf numFmtId="4" fontId="3" fillId="4" borderId="40" xfId="2" applyNumberFormat="1" applyFont="1" applyFill="1" applyBorder="1" applyAlignment="1" applyProtection="1">
      <alignment horizontal="right" vertical="top" wrapText="1"/>
    </xf>
    <xf numFmtId="4" fontId="3" fillId="4" borderId="10" xfId="2" applyNumberFormat="1" applyFont="1" applyFill="1" applyBorder="1" applyAlignment="1" applyProtection="1">
      <alignment horizontal="right" vertical="top" wrapText="1"/>
    </xf>
    <xf numFmtId="4" fontId="1" fillId="4" borderId="5" xfId="2" applyNumberFormat="1" applyFont="1" applyFill="1" applyBorder="1" applyAlignment="1" applyProtection="1">
      <alignment horizontal="right" vertical="top" wrapText="1"/>
    </xf>
    <xf numFmtId="4" fontId="1" fillId="4" borderId="33" xfId="2" applyNumberFormat="1" applyFont="1" applyFill="1" applyBorder="1" applyAlignment="1" applyProtection="1">
      <alignment horizontal="right" vertical="top" wrapText="1"/>
    </xf>
    <xf numFmtId="4" fontId="3" fillId="4" borderId="4" xfId="2" applyNumberFormat="1" applyFont="1" applyFill="1" applyBorder="1" applyAlignment="1" applyProtection="1">
      <alignment horizontal="right" vertical="top" wrapText="1"/>
    </xf>
    <xf numFmtId="4" fontId="3" fillId="4" borderId="43" xfId="2" applyNumberFormat="1" applyFont="1" applyFill="1" applyBorder="1" applyAlignment="1" applyProtection="1">
      <alignment horizontal="right" vertical="top" wrapText="1"/>
    </xf>
    <xf numFmtId="4" fontId="3" fillId="4" borderId="57" xfId="2" applyNumberFormat="1" applyFont="1" applyFill="1" applyBorder="1" applyAlignment="1" applyProtection="1">
      <alignment horizontal="right" vertical="top" wrapText="1"/>
    </xf>
    <xf numFmtId="4" fontId="3" fillId="4" borderId="34" xfId="2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justify" vertical="top"/>
    </xf>
    <xf numFmtId="0" fontId="16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/>
    <xf numFmtId="0" fontId="26" fillId="3" borderId="0" xfId="0" applyFont="1" applyFill="1" applyBorder="1" applyAlignment="1" applyProtection="1"/>
    <xf numFmtId="0" fontId="20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horizontal="right" vertical="center"/>
    </xf>
    <xf numFmtId="4" fontId="1" fillId="3" borderId="1" xfId="2" applyNumberFormat="1" applyFont="1" applyFill="1" applyBorder="1" applyAlignment="1" applyProtection="1">
      <alignment horizontal="right" vertical="top" wrapText="1"/>
    </xf>
    <xf numFmtId="4" fontId="3" fillId="3" borderId="10" xfId="2" applyNumberFormat="1" applyFont="1" applyFill="1" applyBorder="1" applyAlignment="1" applyProtection="1">
      <alignment horizontal="right" vertical="top" wrapText="1"/>
    </xf>
    <xf numFmtId="4" fontId="1" fillId="3" borderId="10" xfId="2" applyNumberFormat="1" applyFont="1" applyFill="1" applyBorder="1" applyAlignment="1" applyProtection="1">
      <alignment horizontal="right" vertical="top" wrapText="1"/>
    </xf>
    <xf numFmtId="4" fontId="3" fillId="3" borderId="1" xfId="2" applyNumberFormat="1" applyFont="1" applyFill="1" applyBorder="1" applyAlignment="1" applyProtection="1">
      <alignment horizontal="right" vertical="top" wrapText="1"/>
    </xf>
    <xf numFmtId="4" fontId="1" fillId="3" borderId="34" xfId="2" applyNumberFormat="1" applyFont="1" applyFill="1" applyBorder="1" applyAlignment="1" applyProtection="1">
      <alignment horizontal="right" vertical="top" wrapText="1"/>
    </xf>
    <xf numFmtId="4" fontId="3" fillId="3" borderId="34" xfId="2" applyNumberFormat="1" applyFont="1" applyFill="1" applyBorder="1" applyAlignment="1" applyProtection="1">
      <alignment horizontal="right" vertical="top" wrapText="1"/>
    </xf>
    <xf numFmtId="4" fontId="3" fillId="3" borderId="40" xfId="2" applyNumberFormat="1" applyFont="1" applyFill="1" applyBorder="1" applyAlignment="1" applyProtection="1">
      <alignment horizontal="right" vertical="top" wrapText="1"/>
    </xf>
    <xf numFmtId="0" fontId="18" fillId="3" borderId="1" xfId="0" applyFont="1" applyFill="1" applyBorder="1" applyAlignment="1" applyProtection="1">
      <alignment horizontal="left" vertical="center" wrapText="1"/>
    </xf>
    <xf numFmtId="4" fontId="1" fillId="3" borderId="4" xfId="2" applyNumberFormat="1" applyFont="1" applyFill="1" applyBorder="1" applyAlignment="1" applyProtection="1">
      <alignment horizontal="right" vertical="top" wrapText="1"/>
    </xf>
    <xf numFmtId="0" fontId="25" fillId="3" borderId="1" xfId="0" applyFont="1" applyFill="1" applyBorder="1" applyAlignment="1">
      <alignment vertical="top" wrapText="1"/>
    </xf>
    <xf numFmtId="4" fontId="3" fillId="3" borderId="4" xfId="2" applyNumberFormat="1" applyFont="1" applyFill="1" applyBorder="1" applyAlignment="1" applyProtection="1">
      <alignment horizontal="right" vertical="top" wrapText="1"/>
    </xf>
    <xf numFmtId="4" fontId="3" fillId="3" borderId="43" xfId="2" applyNumberFormat="1" applyFont="1" applyFill="1" applyBorder="1" applyAlignment="1" applyProtection="1">
      <alignment horizontal="right" vertical="top" wrapText="1"/>
    </xf>
    <xf numFmtId="0" fontId="15" fillId="3" borderId="8" xfId="0" applyFont="1" applyFill="1" applyBorder="1" applyAlignment="1">
      <alignment vertical="top" wrapText="1"/>
    </xf>
    <xf numFmtId="0" fontId="25" fillId="3" borderId="7" xfId="0" applyFont="1" applyFill="1" applyBorder="1" applyAlignment="1">
      <alignment wrapText="1"/>
    </xf>
    <xf numFmtId="4" fontId="3" fillId="3" borderId="57" xfId="2" applyNumberFormat="1" applyFont="1" applyFill="1" applyBorder="1" applyAlignment="1" applyProtection="1">
      <alignment horizontal="right" vertical="top" wrapText="1"/>
    </xf>
    <xf numFmtId="4" fontId="3" fillId="4" borderId="2" xfId="2" applyNumberFormat="1" applyFont="1" applyFill="1" applyBorder="1" applyAlignment="1" applyProtection="1">
      <alignment horizontal="right" vertical="top" wrapText="1"/>
    </xf>
    <xf numFmtId="4" fontId="3" fillId="4" borderId="7" xfId="2" applyNumberFormat="1" applyFont="1" applyFill="1" applyBorder="1" applyAlignment="1" applyProtection="1">
      <alignment horizontal="right" vertical="top" wrapText="1"/>
    </xf>
    <xf numFmtId="4" fontId="3" fillId="4" borderId="45" xfId="2" applyNumberFormat="1" applyFont="1" applyFill="1" applyBorder="1" applyAlignment="1" applyProtection="1">
      <alignment horizontal="right" vertical="top" wrapText="1"/>
    </xf>
    <xf numFmtId="4" fontId="3" fillId="4" borderId="46" xfId="2" applyNumberFormat="1" applyFont="1" applyFill="1" applyBorder="1" applyAlignment="1" applyProtection="1">
      <alignment horizontal="right" vertical="top" wrapText="1"/>
    </xf>
    <xf numFmtId="4" fontId="3" fillId="4" borderId="63" xfId="2" applyNumberFormat="1" applyFont="1" applyFill="1" applyBorder="1" applyAlignment="1" applyProtection="1">
      <alignment horizontal="right" vertical="top" wrapText="1"/>
    </xf>
    <xf numFmtId="4" fontId="1" fillId="3" borderId="5" xfId="2" applyNumberFormat="1" applyFont="1" applyFill="1" applyBorder="1" applyAlignment="1" applyProtection="1">
      <alignment horizontal="right" vertical="top" wrapText="1"/>
    </xf>
    <xf numFmtId="4" fontId="1" fillId="3" borderId="33" xfId="2" applyNumberFormat="1" applyFont="1" applyFill="1" applyBorder="1" applyAlignment="1" applyProtection="1">
      <alignment horizontal="right" vertical="top" wrapText="1"/>
    </xf>
    <xf numFmtId="0" fontId="19" fillId="3" borderId="8" xfId="0" applyFont="1" applyFill="1" applyBorder="1" applyAlignment="1" applyProtection="1">
      <alignment horizontal="center" vertical="top"/>
    </xf>
    <xf numFmtId="165" fontId="3" fillId="3" borderId="0" xfId="0" applyNumberFormat="1" applyFont="1" applyFill="1" applyBorder="1" applyAlignment="1" applyProtection="1">
      <alignment horizontal="justify" vertical="top" wrapText="1"/>
    </xf>
    <xf numFmtId="3" fontId="3" fillId="3" borderId="0" xfId="0" applyNumberFormat="1" applyFont="1" applyFill="1" applyAlignment="1">
      <alignment horizontal="left" vertical="center"/>
    </xf>
    <xf numFmtId="4" fontId="3" fillId="3" borderId="7" xfId="2" applyNumberFormat="1" applyFont="1" applyFill="1" applyBorder="1" applyAlignment="1" applyProtection="1">
      <alignment horizontal="right" vertical="top" wrapText="1"/>
    </xf>
    <xf numFmtId="4" fontId="3" fillId="3" borderId="59" xfId="2" applyNumberFormat="1" applyFont="1" applyFill="1" applyBorder="1" applyAlignment="1" applyProtection="1">
      <alignment horizontal="right" vertical="top" wrapText="1"/>
    </xf>
    <xf numFmtId="4" fontId="3" fillId="3" borderId="53" xfId="2" applyNumberFormat="1" applyFont="1" applyFill="1" applyBorder="1" applyAlignment="1" applyProtection="1">
      <alignment horizontal="right" vertical="top" wrapText="1"/>
    </xf>
    <xf numFmtId="4" fontId="3" fillId="3" borderId="2" xfId="2" applyNumberFormat="1" applyFont="1" applyFill="1" applyBorder="1" applyAlignment="1" applyProtection="1">
      <alignment horizontal="right" vertical="top" wrapText="1"/>
    </xf>
    <xf numFmtId="4" fontId="3" fillId="3" borderId="28" xfId="2" applyNumberFormat="1" applyFont="1" applyFill="1" applyBorder="1" applyAlignment="1" applyProtection="1">
      <alignment horizontal="right" vertical="top" wrapText="1"/>
    </xf>
    <xf numFmtId="4" fontId="3" fillId="3" borderId="61" xfId="2" applyNumberFormat="1" applyFont="1" applyFill="1" applyBorder="1" applyAlignment="1" applyProtection="1">
      <alignment horizontal="right" vertical="top" wrapText="1"/>
    </xf>
    <xf numFmtId="4" fontId="3" fillId="3" borderId="64" xfId="2" applyNumberFormat="1" applyFont="1" applyFill="1" applyBorder="1" applyAlignment="1" applyProtection="1">
      <alignment horizontal="right" vertical="top" wrapText="1"/>
    </xf>
    <xf numFmtId="4" fontId="3" fillId="3" borderId="29" xfId="2" applyNumberFormat="1" applyFont="1" applyFill="1" applyBorder="1" applyAlignment="1" applyProtection="1">
      <alignment horizontal="right" vertical="top" wrapText="1"/>
    </xf>
    <xf numFmtId="164" fontId="16" fillId="3" borderId="0" xfId="0" applyNumberFormat="1" applyFont="1" applyFill="1" applyBorder="1" applyAlignment="1" applyProtection="1">
      <alignment horizontal="justify" vertical="top" wrapText="1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horizontal="right" vertical="center"/>
    </xf>
    <xf numFmtId="165" fontId="19" fillId="3" borderId="1" xfId="0" applyNumberFormat="1" applyFont="1" applyFill="1" applyBorder="1" applyAlignment="1" applyProtection="1">
      <alignment horizontal="center" vertical="top" wrapText="1"/>
    </xf>
    <xf numFmtId="10" fontId="19" fillId="3" borderId="2" xfId="0" applyNumberFormat="1" applyFont="1" applyFill="1" applyBorder="1" applyAlignment="1" applyProtection="1">
      <alignment horizontal="center" vertical="top" wrapText="1"/>
    </xf>
    <xf numFmtId="10" fontId="19" fillId="3" borderId="15" xfId="0" applyNumberFormat="1" applyFont="1" applyFill="1" applyBorder="1" applyAlignment="1" applyProtection="1">
      <alignment horizontal="center" vertical="top" wrapText="1"/>
    </xf>
    <xf numFmtId="165" fontId="19" fillId="3" borderId="9" xfId="0" applyNumberFormat="1" applyFont="1" applyFill="1" applyBorder="1" applyAlignment="1" applyProtection="1">
      <alignment horizontal="center" vertical="top" wrapText="1"/>
    </xf>
    <xf numFmtId="165" fontId="19" fillId="3" borderId="50" xfId="0" applyNumberFormat="1" applyFont="1" applyFill="1" applyBorder="1" applyAlignment="1" applyProtection="1">
      <alignment horizontal="center" vertical="top" wrapText="1"/>
    </xf>
    <xf numFmtId="0" fontId="19" fillId="3" borderId="18" xfId="0" applyNumberFormat="1" applyFont="1" applyFill="1" applyBorder="1" applyAlignment="1" applyProtection="1">
      <alignment horizontal="center" vertical="center" wrapText="1"/>
    </xf>
    <xf numFmtId="0" fontId="19" fillId="3" borderId="10" xfId="0" applyNumberFormat="1" applyFont="1" applyFill="1" applyBorder="1" applyAlignment="1" applyProtection="1">
      <alignment horizontal="center" vertical="center" wrapText="1"/>
    </xf>
    <xf numFmtId="0" fontId="19" fillId="3" borderId="34" xfId="0" applyNumberFormat="1" applyFont="1" applyFill="1" applyBorder="1" applyAlignment="1" applyProtection="1">
      <alignment horizontal="center" vertical="center" wrapText="1"/>
    </xf>
    <xf numFmtId="0" fontId="19" fillId="3" borderId="14" xfId="0" applyNumberFormat="1" applyFont="1" applyFill="1" applyBorder="1" applyAlignment="1" applyProtection="1">
      <alignment horizontal="center" vertical="center" wrapText="1"/>
    </xf>
    <xf numFmtId="1" fontId="19" fillId="3" borderId="28" xfId="0" applyNumberFormat="1" applyFont="1" applyFill="1" applyBorder="1" applyAlignment="1" applyProtection="1">
      <alignment horizontal="center" vertical="center" wrapText="1"/>
    </xf>
    <xf numFmtId="0" fontId="19" fillId="3" borderId="35" xfId="0" applyNumberFormat="1" applyFont="1" applyFill="1" applyBorder="1" applyAlignment="1" applyProtection="1">
      <alignment horizontal="center" vertical="center" wrapText="1"/>
    </xf>
    <xf numFmtId="1" fontId="19" fillId="3" borderId="14" xfId="0" applyNumberFormat="1" applyFont="1" applyFill="1" applyBorder="1" applyAlignment="1" applyProtection="1">
      <alignment horizontal="center" vertical="center" wrapText="1"/>
    </xf>
    <xf numFmtId="1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55" xfId="0" applyNumberFormat="1" applyFont="1" applyFill="1" applyBorder="1" applyAlignment="1" applyProtection="1">
      <alignment horizontal="center" vertical="center" wrapText="1"/>
    </xf>
    <xf numFmtId="0" fontId="19" fillId="3" borderId="39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/>
    </xf>
    <xf numFmtId="0" fontId="25" fillId="3" borderId="10" xfId="0" applyFont="1" applyFill="1" applyBorder="1" applyAlignment="1">
      <alignment vertical="top" wrapText="1"/>
    </xf>
    <xf numFmtId="4" fontId="3" fillId="3" borderId="37" xfId="2" applyNumberFormat="1" applyFont="1" applyFill="1" applyBorder="1" applyAlignment="1" applyProtection="1">
      <alignment horizontal="right" vertical="top" wrapText="1"/>
    </xf>
    <xf numFmtId="4" fontId="3" fillId="3" borderId="45" xfId="2" applyNumberFormat="1" applyFont="1" applyFill="1" applyBorder="1" applyAlignment="1" applyProtection="1">
      <alignment horizontal="right" vertical="top" wrapText="1"/>
    </xf>
    <xf numFmtId="4" fontId="3" fillId="3" borderId="36" xfId="2" applyNumberFormat="1" applyFont="1" applyFill="1" applyBorder="1" applyAlignment="1" applyProtection="1">
      <alignment horizontal="right" vertical="top" wrapText="1"/>
    </xf>
    <xf numFmtId="4" fontId="3" fillId="3" borderId="63" xfId="2" applyNumberFormat="1" applyFont="1" applyFill="1" applyBorder="1" applyAlignment="1" applyProtection="1">
      <alignment horizontal="right" vertical="top" wrapText="1"/>
    </xf>
    <xf numFmtId="0" fontId="25" fillId="3" borderId="1" xfId="0" applyFont="1" applyFill="1" applyBorder="1" applyAlignment="1">
      <alignment wrapText="1"/>
    </xf>
    <xf numFmtId="0" fontId="18" fillId="3" borderId="10" xfId="0" applyFont="1" applyFill="1" applyBorder="1" applyAlignment="1" applyProtection="1">
      <alignment horizontal="left" vertical="top" wrapText="1"/>
    </xf>
    <xf numFmtId="4" fontId="2" fillId="3" borderId="1" xfId="2" applyNumberFormat="1" applyFont="1" applyFill="1" applyBorder="1" applyAlignment="1" applyProtection="1">
      <alignment horizontal="right" vertical="top" wrapText="1"/>
    </xf>
    <xf numFmtId="4" fontId="3" fillId="3" borderId="44" xfId="2" applyNumberFormat="1" applyFont="1" applyFill="1" applyBorder="1" applyAlignment="1" applyProtection="1">
      <alignment horizontal="right" vertical="top" wrapText="1"/>
    </xf>
    <xf numFmtId="4" fontId="3" fillId="3" borderId="48" xfId="2" applyNumberFormat="1" applyFont="1" applyFill="1" applyBorder="1" applyAlignment="1" applyProtection="1">
      <alignment horizontal="right" vertical="top" wrapText="1"/>
    </xf>
    <xf numFmtId="4" fontId="3" fillId="3" borderId="42" xfId="2" applyNumberFormat="1" applyFont="1" applyFill="1" applyBorder="1" applyAlignment="1" applyProtection="1">
      <alignment horizontal="right" vertical="top" wrapText="1"/>
    </xf>
    <xf numFmtId="4" fontId="3" fillId="3" borderId="54" xfId="2" applyNumberFormat="1" applyFont="1" applyFill="1" applyBorder="1" applyAlignment="1" applyProtection="1">
      <alignment horizontal="right" vertical="top" wrapText="1"/>
    </xf>
    <xf numFmtId="4" fontId="3" fillId="3" borderId="46" xfId="2" applyNumberFormat="1" applyFont="1" applyFill="1" applyBorder="1" applyAlignment="1" applyProtection="1">
      <alignment horizontal="right" vertical="top" wrapText="1"/>
    </xf>
    <xf numFmtId="0" fontId="15" fillId="3" borderId="1" xfId="0" applyFont="1" applyFill="1" applyBorder="1" applyAlignment="1">
      <alignment vertical="top" wrapText="1"/>
    </xf>
    <xf numFmtId="0" fontId="25" fillId="3" borderId="8" xfId="0" applyFont="1" applyFill="1" applyBorder="1" applyAlignment="1">
      <alignment wrapText="1"/>
    </xf>
    <xf numFmtId="0" fontId="19" fillId="3" borderId="0" xfId="0" applyFont="1" applyFill="1" applyBorder="1" applyAlignment="1" applyProtection="1">
      <alignment horizontal="left" vertical="top" wrapText="1"/>
    </xf>
    <xf numFmtId="0" fontId="19" fillId="3" borderId="15" xfId="0" applyFont="1" applyFill="1" applyBorder="1" applyAlignment="1" applyProtection="1">
      <alignment horizontal="left" vertical="top" wrapText="1"/>
    </xf>
    <xf numFmtId="0" fontId="19" fillId="3" borderId="6" xfId="0" applyFont="1" applyFill="1" applyBorder="1" applyAlignment="1" applyProtection="1">
      <alignment horizontal="left" vertical="top" wrapText="1"/>
    </xf>
    <xf numFmtId="0" fontId="19" fillId="3" borderId="3" xfId="0" applyFont="1" applyFill="1" applyBorder="1" applyAlignment="1" applyProtection="1">
      <alignment horizontal="left" vertical="top" wrapText="1"/>
    </xf>
    <xf numFmtId="4" fontId="1" fillId="3" borderId="2" xfId="2" applyNumberFormat="1" applyFont="1" applyFill="1" applyBorder="1" applyAlignment="1" applyProtection="1">
      <alignment horizontal="right" vertical="top" wrapText="1"/>
    </xf>
    <xf numFmtId="4" fontId="1" fillId="3" borderId="59" xfId="2" applyNumberFormat="1" applyFont="1" applyFill="1" applyBorder="1" applyAlignment="1" applyProtection="1">
      <alignment horizontal="right" vertical="top" wrapText="1"/>
    </xf>
    <xf numFmtId="4" fontId="1" fillId="3" borderId="45" xfId="2" applyNumberFormat="1" applyFont="1" applyFill="1" applyBorder="1" applyAlignment="1" applyProtection="1">
      <alignment horizontal="right" vertical="top" wrapText="1"/>
    </xf>
    <xf numFmtId="4" fontId="2" fillId="3" borderId="68" xfId="2" applyNumberFormat="1" applyFont="1" applyFill="1" applyBorder="1" applyAlignment="1" applyProtection="1">
      <alignment horizontal="right" vertical="top" wrapText="1"/>
    </xf>
    <xf numFmtId="4" fontId="2" fillId="3" borderId="32" xfId="2" applyNumberFormat="1" applyFont="1" applyFill="1" applyBorder="1" applyAlignment="1" applyProtection="1">
      <alignment horizontal="right" vertical="top" wrapText="1"/>
    </xf>
    <xf numFmtId="0" fontId="3" fillId="3" borderId="7" xfId="0" applyFont="1" applyFill="1" applyBorder="1" applyAlignment="1" applyProtection="1">
      <alignment vertical="center"/>
    </xf>
    <xf numFmtId="169" fontId="1" fillId="3" borderId="2" xfId="2" applyNumberFormat="1" applyFont="1" applyFill="1" applyBorder="1" applyAlignment="1" applyProtection="1">
      <alignment horizontal="right" vertical="top" wrapText="1"/>
    </xf>
    <xf numFmtId="169" fontId="18" fillId="3" borderId="2" xfId="2" applyNumberFormat="1" applyFont="1" applyFill="1" applyBorder="1" applyAlignment="1" applyProtection="1">
      <alignment horizontal="right" vertical="top" wrapText="1"/>
    </xf>
    <xf numFmtId="169" fontId="18" fillId="3" borderId="4" xfId="2" applyNumberFormat="1" applyFont="1" applyFill="1" applyBorder="1" applyAlignment="1" applyProtection="1">
      <alignment horizontal="right" vertical="top" wrapText="1"/>
    </xf>
    <xf numFmtId="169" fontId="18" fillId="3" borderId="1" xfId="2" applyNumberFormat="1" applyFont="1" applyFill="1" applyBorder="1" applyAlignment="1" applyProtection="1">
      <alignment horizontal="right" vertical="top" wrapText="1"/>
    </xf>
    <xf numFmtId="0" fontId="21" fillId="3" borderId="0" xfId="0" applyFont="1" applyFill="1" applyBorder="1" applyAlignment="1">
      <alignment horizontal="center" vertical="top"/>
    </xf>
    <xf numFmtId="0" fontId="19" fillId="3" borderId="9" xfId="0" applyFont="1" applyFill="1" applyBorder="1" applyAlignment="1" applyProtection="1">
      <alignment horizontal="left" vertical="top" wrapText="1"/>
    </xf>
    <xf numFmtId="169" fontId="2" fillId="3" borderId="68" xfId="2" applyNumberFormat="1" applyFont="1" applyFill="1" applyBorder="1" applyAlignment="1" applyProtection="1">
      <alignment horizontal="right" vertical="top" wrapText="1"/>
    </xf>
    <xf numFmtId="169" fontId="22" fillId="3" borderId="32" xfId="2" applyNumberFormat="1" applyFont="1" applyFill="1" applyBorder="1" applyAlignment="1" applyProtection="1">
      <alignment horizontal="right" vertical="top" wrapText="1"/>
    </xf>
    <xf numFmtId="169" fontId="3" fillId="3" borderId="29" xfId="2" applyNumberFormat="1" applyFont="1" applyFill="1" applyBorder="1" applyAlignment="1" applyProtection="1">
      <alignment horizontal="right" vertical="top" wrapText="1"/>
    </xf>
    <xf numFmtId="169" fontId="19" fillId="3" borderId="10" xfId="2" applyNumberFormat="1" applyFont="1" applyFill="1" applyBorder="1" applyAlignment="1" applyProtection="1">
      <alignment horizontal="right" vertical="top" wrapText="1"/>
    </xf>
    <xf numFmtId="10" fontId="19" fillId="3" borderId="34" xfId="2" applyNumberFormat="1" applyFont="1" applyFill="1" applyBorder="1" applyAlignment="1" applyProtection="1">
      <alignment horizontal="right" vertical="top" wrapText="1"/>
    </xf>
    <xf numFmtId="169" fontId="19" fillId="3" borderId="29" xfId="2" applyNumberFormat="1" applyFont="1" applyFill="1" applyBorder="1" applyAlignment="1" applyProtection="1">
      <alignment horizontal="right" vertical="top" wrapText="1"/>
    </xf>
    <xf numFmtId="0" fontId="19" fillId="3" borderId="33" xfId="0" applyFont="1" applyFill="1" applyBorder="1" applyAlignment="1" applyProtection="1">
      <alignment horizontal="left" vertical="top" wrapText="1"/>
    </xf>
    <xf numFmtId="169" fontId="3" fillId="3" borderId="1" xfId="2" applyNumberFormat="1" applyFont="1" applyFill="1" applyBorder="1" applyAlignment="1" applyProtection="1">
      <alignment horizontal="right" vertical="top" wrapText="1"/>
    </xf>
    <xf numFmtId="169" fontId="19" fillId="3" borderId="1" xfId="2" applyNumberFormat="1" applyFont="1" applyFill="1" applyBorder="1" applyAlignment="1" applyProtection="1">
      <alignment horizontal="right" vertical="top" wrapText="1"/>
    </xf>
    <xf numFmtId="10" fontId="19" fillId="3" borderId="4" xfId="2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left" vertical="center"/>
    </xf>
    <xf numFmtId="165" fontId="19" fillId="3" borderId="10" xfId="0" applyNumberFormat="1" applyFont="1" applyFill="1" applyBorder="1" applyAlignment="1" applyProtection="1">
      <alignment horizontal="center" vertical="top" wrapText="1"/>
    </xf>
    <xf numFmtId="0" fontId="18" fillId="3" borderId="5" xfId="0" applyFont="1" applyFill="1" applyBorder="1" applyAlignment="1" applyProtection="1">
      <alignment horizontal="left" vertical="center" wrapText="1"/>
    </xf>
    <xf numFmtId="165" fontId="19" fillId="3" borderId="8" xfId="0" applyNumberFormat="1" applyFont="1" applyFill="1" applyBorder="1" applyAlignment="1" applyProtection="1">
      <alignment horizontal="center" vertical="top" wrapText="1"/>
    </xf>
    <xf numFmtId="165" fontId="19" fillId="3" borderId="5" xfId="0" applyNumberFormat="1" applyFont="1" applyFill="1" applyBorder="1" applyAlignment="1" applyProtection="1">
      <alignment horizontal="center" vertical="top" wrapText="1"/>
    </xf>
    <xf numFmtId="4" fontId="3" fillId="3" borderId="49" xfId="2" applyNumberFormat="1" applyFont="1" applyFill="1" applyBorder="1" applyAlignment="1" applyProtection="1">
      <alignment horizontal="right" vertical="top" wrapText="1"/>
    </xf>
    <xf numFmtId="4" fontId="3" fillId="3" borderId="5" xfId="2" applyNumberFormat="1" applyFont="1" applyFill="1" applyBorder="1" applyAlignment="1" applyProtection="1">
      <alignment horizontal="right" vertical="top" wrapText="1"/>
    </xf>
    <xf numFmtId="4" fontId="3" fillId="3" borderId="6" xfId="2" applyNumberFormat="1" applyFont="1" applyFill="1" applyBorder="1" applyAlignment="1" applyProtection="1">
      <alignment horizontal="right" vertical="top" wrapText="1"/>
    </xf>
    <xf numFmtId="4" fontId="3" fillId="3" borderId="62" xfId="2" applyNumberFormat="1" applyFont="1" applyFill="1" applyBorder="1" applyAlignment="1" applyProtection="1">
      <alignment horizontal="right" vertical="top" wrapText="1"/>
    </xf>
    <xf numFmtId="4" fontId="3" fillId="3" borderId="52" xfId="2" applyNumberFormat="1" applyFont="1" applyFill="1" applyBorder="1" applyAlignment="1" applyProtection="1">
      <alignment horizontal="right" vertical="top" wrapText="1"/>
    </xf>
    <xf numFmtId="4" fontId="3" fillId="3" borderId="3" xfId="2" applyNumberFormat="1" applyFont="1" applyFill="1" applyBorder="1" applyAlignment="1" applyProtection="1">
      <alignment horizontal="right" vertical="top" wrapText="1"/>
    </xf>
    <xf numFmtId="4" fontId="1" fillId="3" borderId="28" xfId="2" applyNumberFormat="1" applyFont="1" applyFill="1" applyBorder="1" applyAlignment="1" applyProtection="1">
      <alignment horizontal="right" vertical="top" wrapText="1"/>
    </xf>
    <xf numFmtId="4" fontId="1" fillId="3" borderId="61" xfId="2" applyNumberFormat="1" applyFont="1" applyFill="1" applyBorder="1" applyAlignment="1" applyProtection="1">
      <alignment horizontal="right" vertical="top" wrapText="1"/>
    </xf>
    <xf numFmtId="4" fontId="1" fillId="3" borderId="64" xfId="2" applyNumberFormat="1" applyFont="1" applyFill="1" applyBorder="1" applyAlignment="1" applyProtection="1">
      <alignment horizontal="right" vertical="top" wrapText="1"/>
    </xf>
    <xf numFmtId="4" fontId="1" fillId="3" borderId="29" xfId="2" applyNumberFormat="1" applyFont="1" applyFill="1" applyBorder="1" applyAlignment="1" applyProtection="1">
      <alignment horizontal="right" vertical="top" wrapText="1"/>
    </xf>
    <xf numFmtId="0" fontId="19" fillId="3" borderId="8" xfId="0" applyFont="1" applyFill="1" applyBorder="1" applyAlignment="1" applyProtection="1">
      <alignment horizontal="left" vertical="top" wrapText="1"/>
    </xf>
    <xf numFmtId="0" fontId="25" fillId="3" borderId="8" xfId="0" applyFont="1" applyFill="1" applyBorder="1" applyAlignment="1">
      <alignment vertical="top" wrapText="1"/>
    </xf>
    <xf numFmtId="49" fontId="19" fillId="3" borderId="26" xfId="0" applyNumberFormat="1" applyFont="1" applyFill="1" applyBorder="1" applyAlignment="1" applyProtection="1">
      <alignment horizontal="center" vertical="top" wrapText="1"/>
    </xf>
    <xf numFmtId="10" fontId="19" fillId="3" borderId="10" xfId="2" applyNumberFormat="1" applyFont="1" applyFill="1" applyBorder="1" applyAlignment="1" applyProtection="1">
      <alignment horizontal="right" vertical="top" wrapText="1"/>
    </xf>
    <xf numFmtId="10" fontId="19" fillId="3" borderId="28" xfId="2" applyNumberFormat="1" applyFont="1" applyFill="1" applyBorder="1" applyAlignment="1" applyProtection="1">
      <alignment horizontal="right" vertical="top" wrapText="1"/>
    </xf>
    <xf numFmtId="169" fontId="19" fillId="3" borderId="28" xfId="2" applyNumberFormat="1" applyFont="1" applyFill="1" applyBorder="1" applyAlignment="1" applyProtection="1">
      <alignment horizontal="right" vertical="top" wrapText="1"/>
    </xf>
    <xf numFmtId="169" fontId="19" fillId="3" borderId="61" xfId="2" applyNumberFormat="1" applyFont="1" applyFill="1" applyBorder="1" applyAlignment="1" applyProtection="1">
      <alignment horizontal="right" vertical="top" wrapText="1"/>
    </xf>
    <xf numFmtId="10" fontId="19" fillId="3" borderId="64" xfId="2" applyNumberFormat="1" applyFont="1" applyFill="1" applyBorder="1" applyAlignment="1" applyProtection="1">
      <alignment horizontal="right" vertical="top" wrapText="1"/>
    </xf>
    <xf numFmtId="10" fontId="19" fillId="3" borderId="29" xfId="2" applyNumberFormat="1" applyFont="1" applyFill="1" applyBorder="1" applyAlignment="1" applyProtection="1">
      <alignment horizontal="right" vertical="top" wrapText="1"/>
    </xf>
    <xf numFmtId="0" fontId="25" fillId="3" borderId="28" xfId="0" applyFont="1" applyFill="1" applyBorder="1" applyAlignment="1">
      <alignment wrapText="1"/>
    </xf>
    <xf numFmtId="10" fontId="3" fillId="3" borderId="1" xfId="2" applyNumberFormat="1" applyFont="1" applyFill="1" applyBorder="1" applyAlignment="1" applyProtection="1">
      <alignment horizontal="right" vertical="top" wrapText="1"/>
    </xf>
    <xf numFmtId="10" fontId="3" fillId="3" borderId="2" xfId="2" applyNumberFormat="1" applyFont="1" applyFill="1" applyBorder="1" applyAlignment="1" applyProtection="1">
      <alignment horizontal="right" vertical="top" wrapText="1"/>
    </xf>
    <xf numFmtId="10" fontId="3" fillId="3" borderId="7" xfId="2" applyNumberFormat="1" applyFont="1" applyFill="1" applyBorder="1" applyAlignment="1" applyProtection="1">
      <alignment horizontal="right" vertical="top" wrapText="1"/>
    </xf>
    <xf numFmtId="10" fontId="3" fillId="3" borderId="37" xfId="2" applyNumberFormat="1" applyFont="1" applyFill="1" applyBorder="1" applyAlignment="1" applyProtection="1">
      <alignment horizontal="right" vertical="top" wrapText="1"/>
    </xf>
    <xf numFmtId="2" fontId="3" fillId="3" borderId="1" xfId="2" applyNumberFormat="1" applyFont="1" applyFill="1" applyBorder="1" applyAlignment="1" applyProtection="1">
      <alignment horizontal="right" vertical="top" wrapText="1"/>
    </xf>
    <xf numFmtId="169" fontId="3" fillId="3" borderId="40" xfId="2" applyNumberFormat="1" applyFont="1" applyFill="1" applyBorder="1" applyAlignment="1" applyProtection="1">
      <alignment horizontal="right" vertical="top" wrapText="1"/>
    </xf>
    <xf numFmtId="169" fontId="3" fillId="3" borderId="10" xfId="2" applyNumberFormat="1" applyFont="1" applyFill="1" applyBorder="1" applyAlignment="1" applyProtection="1">
      <alignment horizontal="right" vertical="top" wrapText="1"/>
    </xf>
    <xf numFmtId="10" fontId="3" fillId="3" borderId="10" xfId="2" applyNumberFormat="1" applyFont="1" applyFill="1" applyBorder="1" applyAlignment="1" applyProtection="1">
      <alignment horizontal="right" vertical="top" wrapText="1"/>
    </xf>
    <xf numFmtId="169" fontId="3" fillId="3" borderId="28" xfId="2" applyNumberFormat="1" applyFont="1" applyFill="1" applyBorder="1" applyAlignment="1" applyProtection="1">
      <alignment horizontal="right" vertical="top" wrapText="1"/>
    </xf>
    <xf numFmtId="169" fontId="3" fillId="3" borderId="61" xfId="2" applyNumberFormat="1" applyFont="1" applyFill="1" applyBorder="1" applyAlignment="1" applyProtection="1">
      <alignment horizontal="right" vertical="top" wrapText="1"/>
    </xf>
    <xf numFmtId="10" fontId="3" fillId="3" borderId="64" xfId="2" applyNumberFormat="1" applyFont="1" applyFill="1" applyBorder="1" applyAlignment="1" applyProtection="1">
      <alignment horizontal="right" vertical="top" wrapText="1"/>
    </xf>
    <xf numFmtId="10" fontId="3" fillId="3" borderId="29" xfId="2" applyNumberFormat="1" applyFont="1" applyFill="1" applyBorder="1" applyAlignment="1" applyProtection="1">
      <alignment horizontal="right" vertical="top" wrapText="1"/>
    </xf>
    <xf numFmtId="10" fontId="3" fillId="3" borderId="28" xfId="2" applyNumberFormat="1" applyFont="1" applyFill="1" applyBorder="1" applyAlignment="1" applyProtection="1">
      <alignment horizontal="right" vertical="top" wrapText="1"/>
    </xf>
    <xf numFmtId="2" fontId="3" fillId="3" borderId="10" xfId="2" applyNumberFormat="1" applyFont="1" applyFill="1" applyBorder="1" applyAlignment="1" applyProtection="1">
      <alignment horizontal="right" vertical="top" wrapText="1"/>
    </xf>
    <xf numFmtId="0" fontId="18" fillId="3" borderId="1" xfId="0" applyFont="1" applyFill="1" applyBorder="1" applyAlignment="1" applyProtection="1">
      <alignment horizontal="left" vertical="top" wrapText="1"/>
    </xf>
    <xf numFmtId="10" fontId="3" fillId="3" borderId="40" xfId="2" applyNumberFormat="1" applyFont="1" applyFill="1" applyBorder="1" applyAlignment="1" applyProtection="1">
      <alignment horizontal="right" vertical="top" wrapText="1"/>
    </xf>
    <xf numFmtId="169" fontId="3" fillId="3" borderId="49" xfId="2" applyNumberFormat="1" applyFont="1" applyFill="1" applyBorder="1" applyAlignment="1" applyProtection="1">
      <alignment horizontal="right" vertical="top" wrapText="1"/>
    </xf>
    <xf numFmtId="169" fontId="3" fillId="3" borderId="48" xfId="2" applyNumberFormat="1" applyFont="1" applyFill="1" applyBorder="1" applyAlignment="1" applyProtection="1">
      <alignment horizontal="right" vertical="top" wrapText="1"/>
    </xf>
    <xf numFmtId="10" fontId="3" fillId="3" borderId="54" xfId="2" applyNumberFormat="1" applyFont="1" applyFill="1" applyBorder="1" applyAlignment="1" applyProtection="1">
      <alignment horizontal="right" vertical="top" wrapText="1"/>
    </xf>
    <xf numFmtId="10" fontId="3" fillId="3" borderId="44" xfId="2" applyNumberFormat="1" applyFont="1" applyFill="1" applyBorder="1" applyAlignment="1" applyProtection="1">
      <alignment horizontal="right" vertical="top" wrapText="1"/>
    </xf>
    <xf numFmtId="10" fontId="3" fillId="3" borderId="49" xfId="2" applyNumberFormat="1" applyFont="1" applyFill="1" applyBorder="1" applyAlignment="1" applyProtection="1">
      <alignment horizontal="right" vertical="top" wrapText="1"/>
    </xf>
    <xf numFmtId="10" fontId="3" fillId="3" borderId="46" xfId="2" applyNumberFormat="1" applyFont="1" applyFill="1" applyBorder="1" applyAlignment="1" applyProtection="1">
      <alignment horizontal="right" vertical="top" wrapText="1"/>
    </xf>
    <xf numFmtId="2" fontId="3" fillId="3" borderId="40" xfId="2" applyNumberFormat="1" applyFont="1" applyFill="1" applyBorder="1" applyAlignment="1" applyProtection="1">
      <alignment horizontal="right" vertical="top" wrapText="1"/>
    </xf>
    <xf numFmtId="169" fontId="3" fillId="3" borderId="37" xfId="2" applyNumberFormat="1" applyFont="1" applyFill="1" applyBorder="1" applyAlignment="1" applyProtection="1">
      <alignment horizontal="right" vertical="top" wrapText="1"/>
    </xf>
    <xf numFmtId="169" fontId="3" fillId="3" borderId="42" xfId="2" applyNumberFormat="1" applyFont="1" applyFill="1" applyBorder="1" applyAlignment="1" applyProtection="1">
      <alignment horizontal="right" vertical="top" wrapText="1"/>
    </xf>
    <xf numFmtId="10" fontId="3" fillId="3" borderId="42" xfId="2" applyNumberFormat="1" applyFont="1" applyFill="1" applyBorder="1" applyAlignment="1" applyProtection="1">
      <alignment horizontal="right" vertical="top" wrapText="1"/>
    </xf>
    <xf numFmtId="2" fontId="1" fillId="3" borderId="1" xfId="2" applyNumberFormat="1" applyFont="1" applyFill="1" applyBorder="1" applyAlignment="1" applyProtection="1">
      <alignment horizontal="right" vertical="top" wrapText="1"/>
    </xf>
    <xf numFmtId="2" fontId="1" fillId="3" borderId="7" xfId="2" applyNumberFormat="1" applyFont="1" applyFill="1" applyBorder="1" applyAlignment="1" applyProtection="1">
      <alignment horizontal="right" vertical="top" wrapText="1"/>
    </xf>
    <xf numFmtId="0" fontId="10" fillId="3" borderId="0" xfId="0" applyFont="1" applyFill="1" applyBorder="1" applyAlignment="1" applyProtection="1">
      <alignment horizontal="justify" vertical="top"/>
    </xf>
    <xf numFmtId="0" fontId="3" fillId="3" borderId="0" xfId="0" applyFont="1" applyFill="1" applyBorder="1" applyAlignment="1" applyProtection="1">
      <alignment horizontal="left" wrapText="1"/>
    </xf>
    <xf numFmtId="165" fontId="20" fillId="3" borderId="0" xfId="2" applyNumberFormat="1" applyFont="1" applyFill="1" applyBorder="1" applyAlignment="1" applyProtection="1">
      <alignment vertical="center" wrapText="1"/>
    </xf>
    <xf numFmtId="0" fontId="20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165" fontId="3" fillId="3" borderId="0" xfId="2" applyNumberFormat="1" applyFont="1" applyFill="1" applyBorder="1" applyAlignment="1" applyProtection="1">
      <alignment vertical="center" wrapText="1"/>
    </xf>
    <xf numFmtId="165" fontId="3" fillId="3" borderId="0" xfId="0" applyNumberFormat="1" applyFont="1" applyFill="1" applyBorder="1" applyAlignment="1" applyProtection="1">
      <alignment vertical="center" wrapText="1"/>
    </xf>
    <xf numFmtId="167" fontId="3" fillId="3" borderId="0" xfId="0" applyNumberFormat="1" applyFont="1" applyFill="1" applyAlignment="1" applyProtection="1">
      <alignment vertical="center"/>
    </xf>
    <xf numFmtId="165" fontId="18" fillId="4" borderId="51" xfId="0" applyNumberFormat="1" applyFont="1" applyFill="1" applyBorder="1" applyAlignment="1" applyProtection="1">
      <alignment horizontal="left" vertical="top" wrapText="1"/>
    </xf>
    <xf numFmtId="0" fontId="25" fillId="4" borderId="10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15" fillId="4" borderId="5" xfId="0" applyFont="1" applyFill="1" applyBorder="1" applyAlignment="1">
      <alignment vertical="top" wrapText="1"/>
    </xf>
    <xf numFmtId="4" fontId="3" fillId="4" borderId="56" xfId="2" applyNumberFormat="1" applyFont="1" applyFill="1" applyBorder="1" applyAlignment="1" applyProtection="1">
      <alignment horizontal="right" vertical="top" wrapText="1"/>
    </xf>
    <xf numFmtId="0" fontId="18" fillId="4" borderId="5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>
      <alignment vertical="top" wrapText="1"/>
    </xf>
    <xf numFmtId="0" fontId="25" fillId="4" borderId="7" xfId="0" applyFont="1" applyFill="1" applyBorder="1" applyAlignment="1">
      <alignment wrapText="1"/>
    </xf>
    <xf numFmtId="0" fontId="18" fillId="4" borderId="1" xfId="0" applyFont="1" applyFill="1" applyBorder="1" applyAlignment="1" applyProtection="1">
      <alignment horizontal="left" vertical="center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vertical="top"/>
    </xf>
    <xf numFmtId="0" fontId="20" fillId="0" borderId="1" xfId="0" applyFont="1" applyBorder="1"/>
    <xf numFmtId="3" fontId="20" fillId="0" borderId="1" xfId="0" applyNumberFormat="1" applyFont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 applyProtection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171" fontId="20" fillId="0" borderId="1" xfId="2" applyNumberFormat="1" applyFont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justify" vertical="top" wrapText="1"/>
    </xf>
    <xf numFmtId="0" fontId="24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0" fontId="20" fillId="0" borderId="0" xfId="0" applyFont="1" applyFill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horizontal="left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>
      <alignment wrapText="1"/>
    </xf>
    <xf numFmtId="0" fontId="24" fillId="0" borderId="1" xfId="0" applyFont="1" applyBorder="1" applyAlignment="1">
      <alignment wrapText="1"/>
    </xf>
    <xf numFmtId="0" fontId="20" fillId="0" borderId="0" xfId="0" applyFont="1" applyBorder="1"/>
    <xf numFmtId="2" fontId="3" fillId="3" borderId="59" xfId="2" applyNumberFormat="1" applyFont="1" applyFill="1" applyBorder="1" applyAlignment="1" applyProtection="1">
      <alignment horizontal="right" vertical="top" wrapText="1"/>
    </xf>
    <xf numFmtId="2" fontId="3" fillId="3" borderId="53" xfId="2" applyNumberFormat="1" applyFont="1" applyFill="1" applyBorder="1" applyAlignment="1" applyProtection="1">
      <alignment horizontal="right" vertical="top" wrapText="1"/>
    </xf>
    <xf numFmtId="2" fontId="3" fillId="3" borderId="2" xfId="2" applyNumberFormat="1" applyFont="1" applyFill="1" applyBorder="1" applyAlignment="1" applyProtection="1">
      <alignment horizontal="right" vertical="top" wrapText="1"/>
    </xf>
    <xf numFmtId="2" fontId="3" fillId="3" borderId="7" xfId="2" applyNumberFormat="1" applyFont="1" applyFill="1" applyBorder="1" applyAlignment="1" applyProtection="1">
      <alignment horizontal="right" vertical="top" wrapText="1"/>
    </xf>
    <xf numFmtId="2" fontId="3" fillId="3" borderId="37" xfId="2" applyNumberFormat="1" applyFont="1" applyFill="1" applyBorder="1" applyAlignment="1" applyProtection="1">
      <alignment horizontal="right" vertical="top" wrapText="1"/>
    </xf>
    <xf numFmtId="2" fontId="3" fillId="3" borderId="28" xfId="2" applyNumberFormat="1" applyFont="1" applyFill="1" applyBorder="1" applyAlignment="1" applyProtection="1">
      <alignment horizontal="right" vertical="top" wrapText="1"/>
    </xf>
    <xf numFmtId="2" fontId="3" fillId="3" borderId="61" xfId="2" applyNumberFormat="1" applyFont="1" applyFill="1" applyBorder="1" applyAlignment="1" applyProtection="1">
      <alignment horizontal="right" vertical="top" wrapText="1"/>
    </xf>
    <xf numFmtId="2" fontId="3" fillId="3" borderId="64" xfId="2" applyNumberFormat="1" applyFont="1" applyFill="1" applyBorder="1" applyAlignment="1" applyProtection="1">
      <alignment horizontal="right" vertical="top" wrapText="1"/>
    </xf>
    <xf numFmtId="2" fontId="3" fillId="3" borderId="29" xfId="2" applyNumberFormat="1" applyFont="1" applyFill="1" applyBorder="1" applyAlignment="1" applyProtection="1">
      <alignment horizontal="right" vertical="top" wrapText="1"/>
    </xf>
    <xf numFmtId="2" fontId="1" fillId="3" borderId="2" xfId="2" applyNumberFormat="1" applyFont="1" applyFill="1" applyBorder="1" applyAlignment="1" applyProtection="1">
      <alignment horizontal="right" vertical="top" wrapText="1"/>
    </xf>
    <xf numFmtId="2" fontId="19" fillId="3" borderId="1" xfId="2" applyNumberFormat="1" applyFont="1" applyFill="1" applyBorder="1" applyAlignment="1" applyProtection="1">
      <alignment horizontal="right" vertical="top" wrapText="1"/>
    </xf>
    <xf numFmtId="2" fontId="19" fillId="3" borderId="2" xfId="2" applyNumberFormat="1" applyFont="1" applyFill="1" applyBorder="1" applyAlignment="1" applyProtection="1">
      <alignment horizontal="right" vertical="top" wrapText="1"/>
    </xf>
    <xf numFmtId="2" fontId="19" fillId="3" borderId="7" xfId="2" applyNumberFormat="1" applyFont="1" applyFill="1" applyBorder="1" applyAlignment="1" applyProtection="1">
      <alignment horizontal="right" vertical="top" wrapText="1"/>
    </xf>
    <xf numFmtId="2" fontId="3" fillId="3" borderId="49" xfId="2" applyNumberFormat="1" applyFont="1" applyFill="1" applyBorder="1" applyAlignment="1" applyProtection="1">
      <alignment horizontal="right" vertical="top" wrapText="1"/>
    </xf>
    <xf numFmtId="2" fontId="3" fillId="3" borderId="48" xfId="2" applyNumberFormat="1" applyFont="1" applyFill="1" applyBorder="1" applyAlignment="1" applyProtection="1">
      <alignment horizontal="right" vertical="top" wrapText="1"/>
    </xf>
    <xf numFmtId="2" fontId="3" fillId="3" borderId="54" xfId="2" applyNumberFormat="1" applyFont="1" applyFill="1" applyBorder="1" applyAlignment="1" applyProtection="1">
      <alignment horizontal="right" vertical="top" wrapText="1"/>
    </xf>
    <xf numFmtId="2" fontId="3" fillId="3" borderId="44" xfId="2" applyNumberFormat="1" applyFont="1" applyFill="1" applyBorder="1" applyAlignment="1" applyProtection="1">
      <alignment horizontal="right" vertical="top" wrapText="1"/>
    </xf>
    <xf numFmtId="2" fontId="3" fillId="3" borderId="46" xfId="2" applyNumberFormat="1" applyFont="1" applyFill="1" applyBorder="1" applyAlignment="1" applyProtection="1">
      <alignment horizontal="right" vertical="top" wrapText="1"/>
    </xf>
    <xf numFmtId="2" fontId="19" fillId="3" borderId="46" xfId="2" applyNumberFormat="1" applyFont="1" applyFill="1" applyBorder="1" applyAlignment="1" applyProtection="1">
      <alignment horizontal="right" vertical="top" wrapText="1"/>
    </xf>
    <xf numFmtId="2" fontId="19" fillId="3" borderId="40" xfId="2" applyNumberFormat="1" applyFont="1" applyFill="1" applyBorder="1" applyAlignment="1" applyProtection="1">
      <alignment horizontal="right" vertical="top" wrapText="1"/>
    </xf>
    <xf numFmtId="2" fontId="19" fillId="3" borderId="29" xfId="2" applyNumberFormat="1" applyFont="1" applyFill="1" applyBorder="1" applyAlignment="1" applyProtection="1">
      <alignment horizontal="right" vertical="top" wrapText="1"/>
    </xf>
    <xf numFmtId="2" fontId="19" fillId="3" borderId="28" xfId="2" applyNumberFormat="1" applyFont="1" applyFill="1" applyBorder="1" applyAlignment="1" applyProtection="1">
      <alignment horizontal="right" vertical="top" wrapText="1"/>
    </xf>
    <xf numFmtId="2" fontId="3" fillId="3" borderId="42" xfId="2" applyNumberFormat="1" applyFont="1" applyFill="1" applyBorder="1" applyAlignment="1" applyProtection="1">
      <alignment horizontal="right" vertical="top" wrapText="1"/>
    </xf>
    <xf numFmtId="0" fontId="36" fillId="0" borderId="0" xfId="0" applyFont="1"/>
    <xf numFmtId="0" fontId="4" fillId="0" borderId="0" xfId="0" applyFont="1" applyAlignment="1">
      <alignment horizontal="left"/>
    </xf>
    <xf numFmtId="0" fontId="38" fillId="0" borderId="0" xfId="0" applyFont="1" applyAlignment="1">
      <alignment vertical="top" wrapText="1"/>
    </xf>
    <xf numFmtId="0" fontId="40" fillId="0" borderId="0" xfId="0" applyFont="1" applyAlignment="1">
      <alignment vertical="center"/>
    </xf>
    <xf numFmtId="0" fontId="19" fillId="3" borderId="8" xfId="0" applyFont="1" applyFill="1" applyBorder="1" applyAlignment="1" applyProtection="1">
      <alignment horizontal="left" vertical="top" wrapText="1"/>
    </xf>
    <xf numFmtId="49" fontId="19" fillId="3" borderId="15" xfId="0" applyNumberFormat="1" applyFont="1" applyFill="1" applyBorder="1" applyAlignment="1" applyProtection="1">
      <alignment horizontal="center" vertical="top" wrapText="1"/>
    </xf>
    <xf numFmtId="49" fontId="19" fillId="3" borderId="3" xfId="0" applyNumberFormat="1" applyFont="1" applyFill="1" applyBorder="1" applyAlignment="1" applyProtection="1">
      <alignment horizontal="center" vertical="top" wrapText="1"/>
    </xf>
    <xf numFmtId="4" fontId="3" fillId="3" borderId="8" xfId="2" applyNumberFormat="1" applyFont="1" applyFill="1" applyBorder="1" applyAlignment="1" applyProtection="1">
      <alignment horizontal="right" vertical="top" wrapText="1"/>
    </xf>
    <xf numFmtId="4" fontId="3" fillId="3" borderId="71" xfId="2" applyNumberFormat="1" applyFont="1" applyFill="1" applyBorder="1" applyAlignment="1" applyProtection="1">
      <alignment horizontal="right" vertical="top" wrapText="1"/>
    </xf>
    <xf numFmtId="4" fontId="3" fillId="3" borderId="72" xfId="2" applyNumberFormat="1" applyFont="1" applyFill="1" applyBorder="1" applyAlignment="1" applyProtection="1">
      <alignment horizontal="right" vertical="top" wrapText="1"/>
    </xf>
    <xf numFmtId="4" fontId="3" fillId="3" borderId="15" xfId="2" applyNumberFormat="1" applyFont="1" applyFill="1" applyBorder="1" applyAlignment="1" applyProtection="1">
      <alignment horizontal="right" vertical="top" wrapText="1"/>
    </xf>
    <xf numFmtId="4" fontId="3" fillId="3" borderId="0" xfId="2" applyNumberFormat="1" applyFont="1" applyFill="1" applyBorder="1" applyAlignment="1" applyProtection="1">
      <alignment horizontal="right" vertical="top" wrapText="1"/>
    </xf>
    <xf numFmtId="4" fontId="3" fillId="3" borderId="73" xfId="2" applyNumberFormat="1" applyFont="1" applyFill="1" applyBorder="1" applyAlignment="1" applyProtection="1">
      <alignment horizontal="right" vertical="top" wrapText="1"/>
    </xf>
    <xf numFmtId="0" fontId="19" fillId="3" borderId="5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vertical="center"/>
    </xf>
    <xf numFmtId="4" fontId="1" fillId="3" borderId="8" xfId="2" applyNumberFormat="1" applyFont="1" applyFill="1" applyBorder="1" applyAlignment="1" applyProtection="1">
      <alignment horizontal="right" vertical="top" wrapText="1"/>
    </xf>
    <xf numFmtId="0" fontId="16" fillId="3" borderId="7" xfId="0" applyFont="1" applyFill="1" applyBorder="1" applyAlignment="1">
      <alignment wrapText="1"/>
    </xf>
    <xf numFmtId="4" fontId="20" fillId="3" borderId="0" xfId="0" applyNumberFormat="1" applyFont="1" applyFill="1" applyAlignment="1" applyProtection="1">
      <alignment horizontal="right" vertical="center"/>
    </xf>
    <xf numFmtId="165" fontId="19" fillId="3" borderId="4" xfId="0" applyNumberFormat="1" applyFont="1" applyFill="1" applyBorder="1" applyAlignment="1" applyProtection="1">
      <alignment horizontal="center" vertical="top" wrapText="1"/>
    </xf>
    <xf numFmtId="0" fontId="40" fillId="0" borderId="0" xfId="0" applyFont="1"/>
    <xf numFmtId="4" fontId="3" fillId="3" borderId="41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Alignment="1" applyProtection="1">
      <alignment vertical="center"/>
    </xf>
    <xf numFmtId="165" fontId="19" fillId="5" borderId="0" xfId="0" applyNumberFormat="1" applyFont="1" applyFill="1" applyBorder="1" applyAlignment="1" applyProtection="1">
      <alignment horizontal="center" vertical="top" wrapText="1"/>
    </xf>
    <xf numFmtId="165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15" xfId="0" applyNumberFormat="1" applyFont="1" applyFill="1" applyBorder="1" applyAlignment="1" applyProtection="1">
      <alignment horizontal="center" vertical="top" wrapText="1"/>
    </xf>
    <xf numFmtId="0" fontId="19" fillId="5" borderId="35" xfId="0" applyNumberFormat="1" applyFont="1" applyFill="1" applyBorder="1" applyAlignment="1" applyProtection="1">
      <alignment horizontal="center" vertical="center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1" fontId="19" fillId="5" borderId="14" xfId="0" applyNumberFormat="1" applyFont="1" applyFill="1" applyBorder="1" applyAlignment="1" applyProtection="1">
      <alignment horizontal="center" vertical="center" wrapText="1"/>
    </xf>
    <xf numFmtId="4" fontId="1" fillId="5" borderId="33" xfId="2" applyNumberFormat="1" applyFont="1" applyFill="1" applyBorder="1" applyAlignment="1" applyProtection="1">
      <alignment horizontal="right" vertical="top" wrapText="1"/>
    </xf>
    <xf numFmtId="4" fontId="3" fillId="5" borderId="7" xfId="2" applyNumberFormat="1" applyFont="1" applyFill="1" applyBorder="1" applyAlignment="1" applyProtection="1">
      <alignment horizontal="right" vertical="top" wrapText="1"/>
    </xf>
    <xf numFmtId="4" fontId="3" fillId="5" borderId="1" xfId="2" applyNumberFormat="1" applyFont="1" applyFill="1" applyBorder="1" applyAlignment="1" applyProtection="1">
      <alignment horizontal="right" vertical="top" wrapText="1"/>
    </xf>
    <xf numFmtId="4" fontId="3" fillId="5" borderId="43" xfId="2" applyNumberFormat="1" applyFont="1" applyFill="1" applyBorder="1" applyAlignment="1" applyProtection="1">
      <alignment horizontal="right" vertical="top" wrapText="1"/>
    </xf>
    <xf numFmtId="4" fontId="3" fillId="5" borderId="57" xfId="2" applyNumberFormat="1" applyFont="1" applyFill="1" applyBorder="1" applyAlignment="1" applyProtection="1">
      <alignment horizontal="right" vertical="top" wrapText="1"/>
    </xf>
    <xf numFmtId="4" fontId="3" fillId="5" borderId="34" xfId="2" applyNumberFormat="1" applyFont="1" applyFill="1" applyBorder="1" applyAlignment="1" applyProtection="1">
      <alignment horizontal="right" vertical="top" wrapText="1"/>
    </xf>
    <xf numFmtId="4" fontId="3" fillId="5" borderId="28" xfId="2" applyNumberFormat="1" applyFont="1" applyFill="1" applyBorder="1" applyAlignment="1" applyProtection="1">
      <alignment horizontal="right" vertical="top" wrapText="1"/>
    </xf>
    <xf numFmtId="4" fontId="3" fillId="5" borderId="10" xfId="2" applyNumberFormat="1" applyFont="1" applyFill="1" applyBorder="1" applyAlignment="1" applyProtection="1">
      <alignment horizontal="right" vertical="top" wrapText="1"/>
    </xf>
    <xf numFmtId="4" fontId="1" fillId="5" borderId="4" xfId="2" applyNumberFormat="1" applyFont="1" applyFill="1" applyBorder="1" applyAlignment="1" applyProtection="1">
      <alignment horizontal="right" vertical="top" wrapText="1"/>
    </xf>
    <xf numFmtId="4" fontId="3" fillId="5" borderId="40" xfId="2" applyNumberFormat="1" applyFont="1" applyFill="1" applyBorder="1" applyAlignment="1" applyProtection="1">
      <alignment horizontal="right" vertical="top" wrapText="1"/>
    </xf>
    <xf numFmtId="4" fontId="3" fillId="5" borderId="4" xfId="2" applyNumberFormat="1" applyFont="1" applyFill="1" applyBorder="1" applyAlignment="1" applyProtection="1">
      <alignment horizontal="right" vertical="top" wrapText="1"/>
    </xf>
    <xf numFmtId="4" fontId="1" fillId="5" borderId="34" xfId="2" applyNumberFormat="1" applyFont="1" applyFill="1" applyBorder="1" applyAlignment="1" applyProtection="1">
      <alignment horizontal="right" vertical="top" wrapText="1"/>
    </xf>
    <xf numFmtId="4" fontId="1" fillId="5" borderId="1" xfId="2" applyNumberFormat="1" applyFont="1" applyFill="1" applyBorder="1" applyAlignment="1" applyProtection="1">
      <alignment horizontal="right" vertical="top" wrapText="1"/>
    </xf>
    <xf numFmtId="169" fontId="18" fillId="5" borderId="4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4" fontId="1" fillId="5" borderId="5" xfId="2" applyNumberFormat="1" applyFont="1" applyFill="1" applyBorder="1" applyAlignment="1" applyProtection="1">
      <alignment horizontal="right" vertical="top" wrapText="1"/>
    </xf>
    <xf numFmtId="4" fontId="3" fillId="5" borderId="49" xfId="2" applyNumberFormat="1" applyFont="1" applyFill="1" applyBorder="1" applyAlignment="1" applyProtection="1">
      <alignment horizontal="right" vertical="top" wrapText="1"/>
    </xf>
    <xf numFmtId="4" fontId="3" fillId="5" borderId="5" xfId="2" applyNumberFormat="1" applyFont="1" applyFill="1" applyBorder="1" applyAlignment="1" applyProtection="1">
      <alignment horizontal="right" vertical="top" wrapText="1"/>
    </xf>
    <xf numFmtId="4" fontId="3" fillId="5" borderId="6" xfId="2" applyNumberFormat="1" applyFont="1" applyFill="1" applyBorder="1" applyAlignment="1" applyProtection="1">
      <alignment horizontal="right" vertical="top" wrapText="1"/>
    </xf>
    <xf numFmtId="4" fontId="1" fillId="5" borderId="10" xfId="2" applyNumberFormat="1" applyFont="1" applyFill="1" applyBorder="1" applyAlignment="1" applyProtection="1">
      <alignment horizontal="right" vertical="top" wrapText="1"/>
    </xf>
    <xf numFmtId="4" fontId="1" fillId="5" borderId="28" xfId="2" applyNumberFormat="1" applyFont="1" applyFill="1" applyBorder="1" applyAlignment="1" applyProtection="1">
      <alignment horizontal="right" vertical="top" wrapText="1"/>
    </xf>
    <xf numFmtId="4" fontId="1" fillId="5" borderId="8" xfId="2" applyNumberFormat="1" applyFont="1" applyFill="1" applyBorder="1" applyAlignment="1" applyProtection="1">
      <alignment horizontal="right" vertical="top" wrapText="1"/>
    </xf>
    <xf numFmtId="169" fontId="19" fillId="5" borderId="10" xfId="2" applyNumberFormat="1" applyFont="1" applyFill="1" applyBorder="1" applyAlignment="1" applyProtection="1">
      <alignment horizontal="right" vertical="top" wrapText="1"/>
    </xf>
    <xf numFmtId="10" fontId="19" fillId="5" borderId="28" xfId="2" applyNumberFormat="1" applyFont="1" applyFill="1" applyBorder="1" applyAlignment="1" applyProtection="1">
      <alignment horizontal="right" vertical="top" wrapText="1"/>
    </xf>
    <xf numFmtId="2" fontId="1" fillId="5" borderId="1" xfId="2" applyNumberFormat="1" applyFont="1" applyFill="1" applyBorder="1" applyAlignment="1" applyProtection="1">
      <alignment horizontal="right" vertical="top" wrapText="1"/>
    </xf>
    <xf numFmtId="2" fontId="3" fillId="5" borderId="1" xfId="2" applyNumberFormat="1" applyFont="1" applyFill="1" applyBorder="1" applyAlignment="1" applyProtection="1">
      <alignment horizontal="right" vertical="top" wrapText="1"/>
    </xf>
    <xf numFmtId="2" fontId="3" fillId="5" borderId="40" xfId="2" applyNumberFormat="1" applyFont="1" applyFill="1" applyBorder="1" applyAlignment="1" applyProtection="1">
      <alignment horizontal="right" vertical="top" wrapText="1"/>
    </xf>
    <xf numFmtId="2" fontId="3" fillId="5" borderId="10" xfId="2" applyNumberFormat="1" applyFont="1" applyFill="1" applyBorder="1" applyAlignment="1" applyProtection="1">
      <alignment horizontal="right" vertical="top" wrapText="1"/>
    </xf>
    <xf numFmtId="169" fontId="3" fillId="5" borderId="1" xfId="2" applyNumberFormat="1" applyFont="1" applyFill="1" applyBorder="1" applyAlignment="1" applyProtection="1">
      <alignment horizontal="right" vertical="top" wrapText="1"/>
    </xf>
    <xf numFmtId="169" fontId="3" fillId="5" borderId="40" xfId="2" applyNumberFormat="1" applyFont="1" applyFill="1" applyBorder="1" applyAlignment="1" applyProtection="1">
      <alignment horizontal="right" vertical="top" wrapText="1"/>
    </xf>
    <xf numFmtId="10" fontId="3" fillId="5" borderId="40" xfId="2" applyNumberFormat="1" applyFont="1" applyFill="1" applyBorder="1" applyAlignment="1" applyProtection="1">
      <alignment horizontal="right" vertical="top" wrapText="1"/>
    </xf>
    <xf numFmtId="169" fontId="3" fillId="5" borderId="10" xfId="2" applyNumberFormat="1" applyFont="1" applyFill="1" applyBorder="1" applyAlignment="1" applyProtection="1">
      <alignment horizontal="right" vertical="top" wrapText="1"/>
    </xf>
    <xf numFmtId="10" fontId="3" fillId="5" borderId="10" xfId="2" applyNumberFormat="1" applyFont="1" applyFill="1" applyBorder="1" applyAlignment="1" applyProtection="1">
      <alignment horizontal="right" vertical="top" wrapText="1"/>
    </xf>
    <xf numFmtId="164" fontId="16" fillId="5" borderId="0" xfId="0" applyNumberFormat="1" applyFont="1" applyFill="1" applyBorder="1" applyAlignment="1" applyProtection="1">
      <alignment horizontal="justify" vertical="top" wrapText="1"/>
    </xf>
    <xf numFmtId="0" fontId="20" fillId="5" borderId="0" xfId="0" applyFont="1" applyFill="1" applyAlignment="1" applyProtection="1">
      <alignment vertical="center"/>
    </xf>
    <xf numFmtId="0" fontId="37" fillId="0" borderId="0" xfId="0" applyFont="1" applyAlignment="1">
      <alignment horizontal="right"/>
    </xf>
    <xf numFmtId="0" fontId="37" fillId="0" borderId="0" xfId="0" applyFont="1"/>
    <xf numFmtId="0" fontId="3" fillId="6" borderId="0" xfId="0" applyFont="1" applyFill="1" applyAlignment="1" applyProtection="1">
      <alignment vertical="center"/>
    </xf>
    <xf numFmtId="165" fontId="19" fillId="6" borderId="9" xfId="0" applyNumberFormat="1" applyFont="1" applyFill="1" applyBorder="1" applyAlignment="1" applyProtection="1">
      <alignment horizontal="center" vertical="top" wrapText="1"/>
    </xf>
    <xf numFmtId="165" fontId="19" fillId="6" borderId="1" xfId="0" applyNumberFormat="1" applyFont="1" applyFill="1" applyBorder="1" applyAlignment="1" applyProtection="1">
      <alignment horizontal="center" vertical="top" wrapText="1"/>
    </xf>
    <xf numFmtId="10" fontId="19" fillId="6" borderId="15" xfId="0" applyNumberFormat="1" applyFont="1" applyFill="1" applyBorder="1" applyAlignment="1" applyProtection="1">
      <alignment horizontal="center" vertical="top" wrapText="1"/>
    </xf>
    <xf numFmtId="0" fontId="19" fillId="6" borderId="35" xfId="0" applyNumberFormat="1" applyFont="1" applyFill="1" applyBorder="1" applyAlignment="1" applyProtection="1">
      <alignment horizontal="center" vertical="center" wrapText="1"/>
    </xf>
    <xf numFmtId="0" fontId="19" fillId="6" borderId="14" xfId="0" applyNumberFormat="1" applyFont="1" applyFill="1" applyBorder="1" applyAlignment="1" applyProtection="1">
      <alignment horizontal="center" vertical="center" wrapText="1"/>
    </xf>
    <xf numFmtId="1" fontId="19" fillId="6" borderId="24" xfId="0" applyNumberFormat="1" applyFont="1" applyFill="1" applyBorder="1" applyAlignment="1" applyProtection="1">
      <alignment horizontal="center" vertical="center" wrapText="1"/>
    </xf>
    <xf numFmtId="4" fontId="1" fillId="6" borderId="33" xfId="2" applyNumberFormat="1" applyFont="1" applyFill="1" applyBorder="1" applyAlignment="1" applyProtection="1">
      <alignment horizontal="right" vertical="top" wrapText="1"/>
    </xf>
    <xf numFmtId="4" fontId="3" fillId="6" borderId="1" xfId="2" applyNumberFormat="1" applyFont="1" applyFill="1" applyBorder="1" applyAlignment="1" applyProtection="1">
      <alignment horizontal="right" vertical="top" wrapText="1"/>
    </xf>
    <xf numFmtId="4" fontId="3" fillId="6" borderId="43" xfId="2" applyNumberFormat="1" applyFont="1" applyFill="1" applyBorder="1" applyAlignment="1" applyProtection="1">
      <alignment horizontal="right" vertical="top" wrapText="1"/>
    </xf>
    <xf numFmtId="4" fontId="3" fillId="6" borderId="57" xfId="2" applyNumberFormat="1" applyFont="1" applyFill="1" applyBorder="1" applyAlignment="1" applyProtection="1">
      <alignment horizontal="right" vertical="top" wrapText="1"/>
    </xf>
    <xf numFmtId="4" fontId="3" fillId="6" borderId="34" xfId="2" applyNumberFormat="1" applyFont="1" applyFill="1" applyBorder="1" applyAlignment="1" applyProtection="1">
      <alignment horizontal="right" vertical="top" wrapText="1"/>
    </xf>
    <xf numFmtId="4" fontId="3" fillId="6" borderId="10" xfId="2" applyNumberFormat="1" applyFont="1" applyFill="1" applyBorder="1" applyAlignment="1" applyProtection="1">
      <alignment horizontal="right" vertical="top" wrapText="1"/>
    </xf>
    <xf numFmtId="4" fontId="1" fillId="6" borderId="4" xfId="2" applyNumberFormat="1" applyFont="1" applyFill="1" applyBorder="1" applyAlignment="1" applyProtection="1">
      <alignment horizontal="right" vertical="top" wrapText="1"/>
    </xf>
    <xf numFmtId="4" fontId="3" fillId="6" borderId="40" xfId="2" applyNumberFormat="1" applyFont="1" applyFill="1" applyBorder="1" applyAlignment="1" applyProtection="1">
      <alignment horizontal="right" vertical="top" wrapText="1"/>
    </xf>
    <xf numFmtId="4" fontId="3" fillId="6" borderId="4" xfId="2" applyNumberFormat="1" applyFont="1" applyFill="1" applyBorder="1" applyAlignment="1" applyProtection="1">
      <alignment horizontal="right" vertical="top" wrapText="1"/>
    </xf>
    <xf numFmtId="4" fontId="1" fillId="6" borderId="34" xfId="2" applyNumberFormat="1" applyFont="1" applyFill="1" applyBorder="1" applyAlignment="1" applyProtection="1">
      <alignment horizontal="right" vertical="top" wrapText="1"/>
    </xf>
    <xf numFmtId="4" fontId="1" fillId="6" borderId="1" xfId="2" applyNumberFormat="1" applyFont="1" applyFill="1" applyBorder="1" applyAlignment="1" applyProtection="1">
      <alignment horizontal="right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169" fontId="18" fillId="6" borderId="4" xfId="2" applyNumberFormat="1" applyFont="1" applyFill="1" applyBorder="1" applyAlignment="1" applyProtection="1">
      <alignment horizontal="right" vertical="top" wrapText="1"/>
    </xf>
    <xf numFmtId="4" fontId="1" fillId="6" borderId="5" xfId="2" applyNumberFormat="1" applyFont="1" applyFill="1" applyBorder="1" applyAlignment="1" applyProtection="1">
      <alignment horizontal="right" vertical="top" wrapText="1"/>
    </xf>
    <xf numFmtId="4" fontId="3" fillId="6" borderId="5" xfId="2" applyNumberFormat="1" applyFont="1" applyFill="1" applyBorder="1" applyAlignment="1" applyProtection="1">
      <alignment horizontal="right" vertical="top" wrapText="1"/>
    </xf>
    <xf numFmtId="4" fontId="1" fillId="6" borderId="10" xfId="2" applyNumberFormat="1" applyFont="1" applyFill="1" applyBorder="1" applyAlignment="1" applyProtection="1">
      <alignment horizontal="right" vertical="top" wrapText="1"/>
    </xf>
    <xf numFmtId="4" fontId="1" fillId="6" borderId="8" xfId="2" applyNumberFormat="1" applyFont="1" applyFill="1" applyBorder="1" applyAlignment="1" applyProtection="1">
      <alignment horizontal="right" vertical="top" wrapText="1"/>
    </xf>
    <xf numFmtId="4" fontId="3" fillId="6" borderId="8" xfId="2" applyNumberFormat="1" applyFont="1" applyFill="1" applyBorder="1" applyAlignment="1" applyProtection="1">
      <alignment horizontal="right" vertical="top" wrapText="1"/>
    </xf>
    <xf numFmtId="169" fontId="19" fillId="6" borderId="10" xfId="2" applyNumberFormat="1" applyFont="1" applyFill="1" applyBorder="1" applyAlignment="1" applyProtection="1">
      <alignment horizontal="right" vertical="top" wrapText="1"/>
    </xf>
    <xf numFmtId="10" fontId="19" fillId="6" borderId="10" xfId="2" applyNumberFormat="1" applyFont="1" applyFill="1" applyBorder="1" applyAlignment="1" applyProtection="1">
      <alignment horizontal="right" vertical="top" wrapText="1"/>
    </xf>
    <xf numFmtId="2" fontId="1" fillId="6" borderId="1" xfId="2" applyNumberFormat="1" applyFont="1" applyFill="1" applyBorder="1" applyAlignment="1" applyProtection="1">
      <alignment horizontal="right" vertical="top" wrapText="1"/>
    </xf>
    <xf numFmtId="2" fontId="3" fillId="6" borderId="1" xfId="2" applyNumberFormat="1" applyFont="1" applyFill="1" applyBorder="1" applyAlignment="1" applyProtection="1">
      <alignment horizontal="right" vertical="top" wrapText="1"/>
    </xf>
    <xf numFmtId="2" fontId="3" fillId="6" borderId="40" xfId="2" applyNumberFormat="1" applyFont="1" applyFill="1" applyBorder="1" applyAlignment="1" applyProtection="1">
      <alignment horizontal="right" vertical="top" wrapText="1"/>
    </xf>
    <xf numFmtId="2" fontId="3" fillId="6" borderId="10" xfId="2" applyNumberFormat="1" applyFont="1" applyFill="1" applyBorder="1" applyAlignment="1" applyProtection="1">
      <alignment horizontal="right" vertical="top" wrapText="1"/>
    </xf>
    <xf numFmtId="169" fontId="3" fillId="6" borderId="1" xfId="2" applyNumberFormat="1" applyFont="1" applyFill="1" applyBorder="1" applyAlignment="1" applyProtection="1">
      <alignment horizontal="right" vertical="top" wrapText="1"/>
    </xf>
    <xf numFmtId="169" fontId="3" fillId="6" borderId="40" xfId="2" applyNumberFormat="1" applyFont="1" applyFill="1" applyBorder="1" applyAlignment="1" applyProtection="1">
      <alignment horizontal="right" vertical="top" wrapText="1"/>
    </xf>
    <xf numFmtId="10" fontId="3" fillId="6" borderId="40" xfId="2" applyNumberFormat="1" applyFont="1" applyFill="1" applyBorder="1" applyAlignment="1" applyProtection="1">
      <alignment horizontal="right" vertical="top" wrapText="1"/>
    </xf>
    <xf numFmtId="169" fontId="3" fillId="6" borderId="10" xfId="2" applyNumberFormat="1" applyFont="1" applyFill="1" applyBorder="1" applyAlignment="1" applyProtection="1">
      <alignment horizontal="right" vertical="top" wrapText="1"/>
    </xf>
    <xf numFmtId="10" fontId="3" fillId="6" borderId="10" xfId="2" applyNumberFormat="1" applyFont="1" applyFill="1" applyBorder="1" applyAlignment="1" applyProtection="1">
      <alignment horizontal="right" vertical="top" wrapText="1"/>
    </xf>
    <xf numFmtId="164" fontId="16" fillId="6" borderId="0" xfId="0" applyNumberFormat="1" applyFont="1" applyFill="1" applyBorder="1" applyAlignment="1" applyProtection="1">
      <alignment horizontal="justify" vertical="top" wrapText="1"/>
    </xf>
    <xf numFmtId="0" fontId="20" fillId="6" borderId="0" xfId="0" applyFont="1" applyFill="1" applyAlignment="1" applyProtection="1">
      <alignment vertical="center"/>
    </xf>
    <xf numFmtId="0" fontId="0" fillId="0" borderId="8" xfId="0" applyBorder="1" applyAlignment="1">
      <alignment horizontal="center" vertical="top" wrapText="1"/>
    </xf>
    <xf numFmtId="0" fontId="19" fillId="3" borderId="8" xfId="0" applyFont="1" applyFill="1" applyBorder="1" applyAlignment="1" applyProtection="1">
      <alignment horizontal="left" vertical="top" wrapText="1"/>
    </xf>
    <xf numFmtId="49" fontId="19" fillId="3" borderId="15" xfId="0" applyNumberFormat="1" applyFont="1" applyFill="1" applyBorder="1" applyAlignment="1" applyProtection="1">
      <alignment horizontal="center" vertical="top" wrapText="1"/>
    </xf>
    <xf numFmtId="165" fontId="18" fillId="3" borderId="1" xfId="0" applyNumberFormat="1" applyFont="1" applyFill="1" applyBorder="1" applyAlignment="1" applyProtection="1">
      <alignment horizontal="left" vertical="top" wrapText="1"/>
    </xf>
    <xf numFmtId="4" fontId="1" fillId="3" borderId="43" xfId="2" applyNumberFormat="1" applyFont="1" applyFill="1" applyBorder="1" applyAlignment="1" applyProtection="1">
      <alignment horizontal="right" vertical="top" wrapText="1"/>
    </xf>
    <xf numFmtId="4" fontId="20" fillId="3" borderId="0" xfId="0" applyNumberFormat="1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3" fillId="7" borderId="0" xfId="0" applyFont="1" applyFill="1" applyAlignment="1" applyProtection="1">
      <alignment vertical="center"/>
    </xf>
    <xf numFmtId="165" fontId="19" fillId="7" borderId="9" xfId="0" applyNumberFormat="1" applyFont="1" applyFill="1" applyBorder="1" applyAlignment="1" applyProtection="1">
      <alignment horizontal="center" vertical="top" wrapText="1"/>
    </xf>
    <xf numFmtId="165" fontId="19" fillId="7" borderId="1" xfId="0" applyNumberFormat="1" applyFont="1" applyFill="1" applyBorder="1" applyAlignment="1" applyProtection="1">
      <alignment horizontal="center" vertical="top" wrapText="1"/>
    </xf>
    <xf numFmtId="10" fontId="19" fillId="7" borderId="15" xfId="0" applyNumberFormat="1" applyFont="1" applyFill="1" applyBorder="1" applyAlignment="1" applyProtection="1">
      <alignment horizontal="center" vertical="top" wrapText="1"/>
    </xf>
    <xf numFmtId="0" fontId="19" fillId="7" borderId="35" xfId="0" applyNumberFormat="1" applyFont="1" applyFill="1" applyBorder="1" applyAlignment="1" applyProtection="1">
      <alignment horizontal="center" vertical="center" wrapText="1"/>
    </xf>
    <xf numFmtId="0" fontId="19" fillId="7" borderId="14" xfId="0" applyNumberFormat="1" applyFont="1" applyFill="1" applyBorder="1" applyAlignment="1" applyProtection="1">
      <alignment horizontal="center" vertical="center" wrapText="1"/>
    </xf>
    <xf numFmtId="1" fontId="19" fillId="7" borderId="24" xfId="0" applyNumberFormat="1" applyFont="1" applyFill="1" applyBorder="1" applyAlignment="1" applyProtection="1">
      <alignment horizontal="center" vertical="center" wrapText="1"/>
    </xf>
    <xf numFmtId="4" fontId="1" fillId="7" borderId="33" xfId="2" applyNumberFormat="1" applyFont="1" applyFill="1" applyBorder="1" applyAlignment="1" applyProtection="1">
      <alignment horizontal="right" vertical="top" wrapText="1"/>
    </xf>
    <xf numFmtId="4" fontId="3" fillId="7" borderId="1" xfId="2" applyNumberFormat="1" applyFont="1" applyFill="1" applyBorder="1" applyAlignment="1" applyProtection="1">
      <alignment horizontal="right" vertical="top" wrapText="1"/>
    </xf>
    <xf numFmtId="4" fontId="3" fillId="7" borderId="43" xfId="2" applyNumberFormat="1" applyFont="1" applyFill="1" applyBorder="1" applyAlignment="1" applyProtection="1">
      <alignment horizontal="right" vertical="top" wrapText="1"/>
    </xf>
    <xf numFmtId="4" fontId="3" fillId="7" borderId="57" xfId="2" applyNumberFormat="1" applyFont="1" applyFill="1" applyBorder="1" applyAlignment="1" applyProtection="1">
      <alignment horizontal="right" vertical="top" wrapText="1"/>
    </xf>
    <xf numFmtId="4" fontId="3" fillId="7" borderId="34" xfId="2" applyNumberFormat="1" applyFont="1" applyFill="1" applyBorder="1" applyAlignment="1" applyProtection="1">
      <alignment horizontal="right" vertical="top" wrapText="1"/>
    </xf>
    <xf numFmtId="4" fontId="3" fillId="7" borderId="10" xfId="2" applyNumberFormat="1" applyFont="1" applyFill="1" applyBorder="1" applyAlignment="1" applyProtection="1">
      <alignment horizontal="right" vertical="top" wrapText="1"/>
    </xf>
    <xf numFmtId="4" fontId="1" fillId="7" borderId="4" xfId="2" applyNumberFormat="1" applyFont="1" applyFill="1" applyBorder="1" applyAlignment="1" applyProtection="1">
      <alignment horizontal="right" vertical="top" wrapText="1"/>
    </xf>
    <xf numFmtId="4" fontId="3" fillId="7" borderId="40" xfId="2" applyNumberFormat="1" applyFont="1" applyFill="1" applyBorder="1" applyAlignment="1" applyProtection="1">
      <alignment horizontal="right" vertical="top" wrapText="1"/>
    </xf>
    <xf numFmtId="4" fontId="3" fillId="7" borderId="4" xfId="2" applyNumberFormat="1" applyFont="1" applyFill="1" applyBorder="1" applyAlignment="1" applyProtection="1">
      <alignment horizontal="right" vertical="top" wrapText="1"/>
    </xf>
    <xf numFmtId="4" fontId="1" fillId="7" borderId="34" xfId="2" applyNumberFormat="1" applyFont="1" applyFill="1" applyBorder="1" applyAlignment="1" applyProtection="1">
      <alignment horizontal="right" vertical="top" wrapText="1"/>
    </xf>
    <xf numFmtId="4" fontId="1" fillId="7" borderId="1" xfId="2" applyNumberFormat="1" applyFont="1" applyFill="1" applyBorder="1" applyAlignment="1" applyProtection="1">
      <alignment horizontal="right" vertical="top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69" fontId="18" fillId="7" borderId="4" xfId="2" applyNumberFormat="1" applyFont="1" applyFill="1" applyBorder="1" applyAlignment="1" applyProtection="1">
      <alignment horizontal="right" vertical="top" wrapText="1"/>
    </xf>
    <xf numFmtId="4" fontId="1" fillId="7" borderId="5" xfId="2" applyNumberFormat="1" applyFont="1" applyFill="1" applyBorder="1" applyAlignment="1" applyProtection="1">
      <alignment horizontal="right" vertical="top" wrapText="1"/>
    </xf>
    <xf numFmtId="4" fontId="3" fillId="7" borderId="5" xfId="2" applyNumberFormat="1" applyFont="1" applyFill="1" applyBorder="1" applyAlignment="1" applyProtection="1">
      <alignment horizontal="right" vertical="top" wrapText="1"/>
    </xf>
    <xf numFmtId="4" fontId="1" fillId="7" borderId="10" xfId="2" applyNumberFormat="1" applyFont="1" applyFill="1" applyBorder="1" applyAlignment="1" applyProtection="1">
      <alignment horizontal="right" vertical="top" wrapText="1"/>
    </xf>
    <xf numFmtId="4" fontId="3" fillId="7" borderId="8" xfId="2" applyNumberFormat="1" applyFont="1" applyFill="1" applyBorder="1" applyAlignment="1" applyProtection="1">
      <alignment horizontal="right" vertical="top" wrapText="1"/>
    </xf>
    <xf numFmtId="169" fontId="19" fillId="7" borderId="10" xfId="2" applyNumberFormat="1" applyFont="1" applyFill="1" applyBorder="1" applyAlignment="1" applyProtection="1">
      <alignment horizontal="right" vertical="top" wrapText="1"/>
    </xf>
    <xf numFmtId="10" fontId="19" fillId="7" borderId="10" xfId="2" applyNumberFormat="1" applyFont="1" applyFill="1" applyBorder="1" applyAlignment="1" applyProtection="1">
      <alignment horizontal="right" vertical="top" wrapText="1"/>
    </xf>
    <xf numFmtId="2" fontId="1" fillId="7" borderId="1" xfId="2" applyNumberFormat="1" applyFont="1" applyFill="1" applyBorder="1" applyAlignment="1" applyProtection="1">
      <alignment horizontal="right" vertical="top" wrapText="1"/>
    </xf>
    <xf numFmtId="2" fontId="3" fillId="7" borderId="1" xfId="2" applyNumberFormat="1" applyFont="1" applyFill="1" applyBorder="1" applyAlignment="1" applyProtection="1">
      <alignment horizontal="right" vertical="top" wrapText="1"/>
    </xf>
    <xf numFmtId="2" fontId="3" fillId="7" borderId="40" xfId="2" applyNumberFormat="1" applyFont="1" applyFill="1" applyBorder="1" applyAlignment="1" applyProtection="1">
      <alignment horizontal="right" vertical="top" wrapText="1"/>
    </xf>
    <xf numFmtId="2" fontId="3" fillId="7" borderId="10" xfId="2" applyNumberFormat="1" applyFont="1" applyFill="1" applyBorder="1" applyAlignment="1" applyProtection="1">
      <alignment horizontal="right" vertical="top" wrapText="1"/>
    </xf>
    <xf numFmtId="169" fontId="3" fillId="7" borderId="1" xfId="2" applyNumberFormat="1" applyFont="1" applyFill="1" applyBorder="1" applyAlignment="1" applyProtection="1">
      <alignment horizontal="right" vertical="top" wrapText="1"/>
    </xf>
    <xf numFmtId="169" fontId="3" fillId="7" borderId="40" xfId="2" applyNumberFormat="1" applyFont="1" applyFill="1" applyBorder="1" applyAlignment="1" applyProtection="1">
      <alignment horizontal="right" vertical="top" wrapText="1"/>
    </xf>
    <xf numFmtId="10" fontId="3" fillId="7" borderId="40" xfId="2" applyNumberFormat="1" applyFont="1" applyFill="1" applyBorder="1" applyAlignment="1" applyProtection="1">
      <alignment horizontal="right" vertical="top" wrapText="1"/>
    </xf>
    <xf numFmtId="169" fontId="3" fillId="7" borderId="10" xfId="2" applyNumberFormat="1" applyFont="1" applyFill="1" applyBorder="1" applyAlignment="1" applyProtection="1">
      <alignment horizontal="right" vertical="top" wrapText="1"/>
    </xf>
    <xf numFmtId="10" fontId="3" fillId="7" borderId="10" xfId="2" applyNumberFormat="1" applyFont="1" applyFill="1" applyBorder="1" applyAlignment="1" applyProtection="1">
      <alignment horizontal="right" vertical="top" wrapText="1"/>
    </xf>
    <xf numFmtId="164" fontId="16" fillId="7" borderId="0" xfId="0" applyNumberFormat="1" applyFont="1" applyFill="1" applyBorder="1" applyAlignment="1" applyProtection="1">
      <alignment horizontal="justify" vertical="top" wrapText="1"/>
    </xf>
    <xf numFmtId="165" fontId="20" fillId="7" borderId="0" xfId="2" applyNumberFormat="1" applyFont="1" applyFill="1" applyBorder="1" applyAlignment="1" applyProtection="1">
      <alignment vertical="center" wrapText="1"/>
    </xf>
    <xf numFmtId="165" fontId="3" fillId="7" borderId="0" xfId="2" applyNumberFormat="1" applyFont="1" applyFill="1" applyBorder="1" applyAlignment="1" applyProtection="1">
      <alignment vertical="center" wrapText="1"/>
    </xf>
    <xf numFmtId="167" fontId="3" fillId="7" borderId="0" xfId="0" applyNumberFormat="1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  <xf numFmtId="165" fontId="19" fillId="8" borderId="9" xfId="0" applyNumberFormat="1" applyFont="1" applyFill="1" applyBorder="1" applyAlignment="1" applyProtection="1">
      <alignment horizontal="center" vertical="top" wrapText="1"/>
    </xf>
    <xf numFmtId="165" fontId="19" fillId="8" borderId="1" xfId="0" applyNumberFormat="1" applyFont="1" applyFill="1" applyBorder="1" applyAlignment="1" applyProtection="1">
      <alignment horizontal="center" vertical="top" wrapText="1"/>
    </xf>
    <xf numFmtId="10" fontId="19" fillId="8" borderId="15" xfId="0" applyNumberFormat="1" applyFont="1" applyFill="1" applyBorder="1" applyAlignment="1" applyProtection="1">
      <alignment horizontal="center" vertical="top" wrapText="1"/>
    </xf>
    <xf numFmtId="0" fontId="19" fillId="8" borderId="35" xfId="0" applyNumberFormat="1" applyFont="1" applyFill="1" applyBorder="1" applyAlignment="1" applyProtection="1">
      <alignment horizontal="center" vertical="center" wrapText="1"/>
    </xf>
    <xf numFmtId="0" fontId="19" fillId="8" borderId="14" xfId="0" applyNumberFormat="1" applyFont="1" applyFill="1" applyBorder="1" applyAlignment="1" applyProtection="1">
      <alignment horizontal="center" vertical="center" wrapText="1"/>
    </xf>
    <xf numFmtId="1" fontId="19" fillId="8" borderId="24" xfId="0" applyNumberFormat="1" applyFont="1" applyFill="1" applyBorder="1" applyAlignment="1" applyProtection="1">
      <alignment horizontal="center" vertical="center" wrapText="1"/>
    </xf>
    <xf numFmtId="1" fontId="19" fillId="8" borderId="14" xfId="0" applyNumberFormat="1" applyFont="1" applyFill="1" applyBorder="1" applyAlignment="1" applyProtection="1">
      <alignment horizontal="center" vertical="center" wrapText="1"/>
    </xf>
    <xf numFmtId="4" fontId="1" fillId="8" borderId="33" xfId="2" applyNumberFormat="1" applyFont="1" applyFill="1" applyBorder="1" applyAlignment="1" applyProtection="1">
      <alignment horizontal="right" vertical="top" wrapText="1"/>
    </xf>
    <xf numFmtId="4" fontId="3" fillId="8" borderId="1" xfId="2" applyNumberFormat="1" applyFont="1" applyFill="1" applyBorder="1" applyAlignment="1" applyProtection="1">
      <alignment horizontal="right" vertical="top" wrapText="1"/>
    </xf>
    <xf numFmtId="4" fontId="3" fillId="8" borderId="59" xfId="2" applyNumberFormat="1" applyFont="1" applyFill="1" applyBorder="1" applyAlignment="1" applyProtection="1">
      <alignment horizontal="right" vertical="top" wrapText="1"/>
    </xf>
    <xf numFmtId="4" fontId="3" fillId="8" borderId="37" xfId="2" applyNumberFormat="1" applyFont="1" applyFill="1" applyBorder="1" applyAlignment="1" applyProtection="1">
      <alignment horizontal="right" vertical="top" wrapText="1"/>
    </xf>
    <xf numFmtId="4" fontId="3" fillId="8" borderId="53" xfId="2" applyNumberFormat="1" applyFont="1" applyFill="1" applyBorder="1" applyAlignment="1" applyProtection="1">
      <alignment horizontal="right" vertical="top" wrapText="1"/>
    </xf>
    <xf numFmtId="4" fontId="3" fillId="8" borderId="43" xfId="2" applyNumberFormat="1" applyFont="1" applyFill="1" applyBorder="1" applyAlignment="1" applyProtection="1">
      <alignment horizontal="right" vertical="top" wrapText="1"/>
    </xf>
    <xf numFmtId="4" fontId="3" fillId="8" borderId="57" xfId="2" applyNumberFormat="1" applyFont="1" applyFill="1" applyBorder="1" applyAlignment="1" applyProtection="1">
      <alignment horizontal="right" vertical="top" wrapText="1"/>
    </xf>
    <xf numFmtId="4" fontId="3" fillId="8" borderId="34" xfId="2" applyNumberFormat="1" applyFont="1" applyFill="1" applyBorder="1" applyAlignment="1" applyProtection="1">
      <alignment horizontal="right" vertical="top" wrapText="1"/>
    </xf>
    <xf numFmtId="4" fontId="3" fillId="8" borderId="10" xfId="2" applyNumberFormat="1" applyFont="1" applyFill="1" applyBorder="1" applyAlignment="1" applyProtection="1">
      <alignment horizontal="right" vertical="top" wrapText="1"/>
    </xf>
    <xf numFmtId="4" fontId="3" fillId="8" borderId="61" xfId="2" applyNumberFormat="1" applyFont="1" applyFill="1" applyBorder="1" applyAlignment="1" applyProtection="1">
      <alignment horizontal="right" vertical="top" wrapText="1"/>
    </xf>
    <xf numFmtId="4" fontId="3" fillId="8" borderId="36" xfId="2" applyNumberFormat="1" applyFont="1" applyFill="1" applyBorder="1" applyAlignment="1" applyProtection="1">
      <alignment horizontal="right" vertical="top" wrapText="1"/>
    </xf>
    <xf numFmtId="4" fontId="3" fillId="8" borderId="64" xfId="2" applyNumberFormat="1" applyFont="1" applyFill="1" applyBorder="1" applyAlignment="1" applyProtection="1">
      <alignment horizontal="right" vertical="top" wrapText="1"/>
    </xf>
    <xf numFmtId="4" fontId="1" fillId="8" borderId="4" xfId="2" applyNumberFormat="1" applyFont="1" applyFill="1" applyBorder="1" applyAlignment="1" applyProtection="1">
      <alignment horizontal="right" vertical="top" wrapText="1"/>
    </xf>
    <xf numFmtId="4" fontId="3" fillId="8" borderId="40" xfId="2" applyNumberFormat="1" applyFont="1" applyFill="1" applyBorder="1" applyAlignment="1" applyProtection="1">
      <alignment horizontal="right" vertical="top" wrapText="1"/>
    </xf>
    <xf numFmtId="4" fontId="3" fillId="8" borderId="48" xfId="2" applyNumberFormat="1" applyFont="1" applyFill="1" applyBorder="1" applyAlignment="1" applyProtection="1">
      <alignment horizontal="right" vertical="top" wrapText="1"/>
    </xf>
    <xf numFmtId="4" fontId="3" fillId="8" borderId="42" xfId="2" applyNumberFormat="1" applyFont="1" applyFill="1" applyBorder="1" applyAlignment="1" applyProtection="1">
      <alignment horizontal="right" vertical="top" wrapText="1"/>
    </xf>
    <xf numFmtId="4" fontId="3" fillId="8" borderId="54" xfId="2" applyNumberFormat="1" applyFont="1" applyFill="1" applyBorder="1" applyAlignment="1" applyProtection="1">
      <alignment horizontal="right" vertical="top" wrapText="1"/>
    </xf>
    <xf numFmtId="4" fontId="3" fillId="8" borderId="4" xfId="2" applyNumberFormat="1" applyFont="1" applyFill="1" applyBorder="1" applyAlignment="1" applyProtection="1">
      <alignment horizontal="right" vertical="top" wrapText="1"/>
    </xf>
    <xf numFmtId="4" fontId="1" fillId="8" borderId="34" xfId="2" applyNumberFormat="1" applyFont="1" applyFill="1" applyBorder="1" applyAlignment="1" applyProtection="1">
      <alignment horizontal="right" vertical="top" wrapText="1"/>
    </xf>
    <xf numFmtId="4" fontId="1" fillId="8" borderId="1" xfId="2" applyNumberFormat="1" applyFont="1" applyFill="1" applyBorder="1" applyAlignment="1" applyProtection="1">
      <alignment horizontal="right" vertical="top" wrapText="1"/>
    </xf>
    <xf numFmtId="4" fontId="1" fillId="8" borderId="59" xfId="2" applyNumberFormat="1" applyFont="1" applyFill="1" applyBorder="1" applyAlignment="1" applyProtection="1">
      <alignment horizontal="right" vertical="top" wrapText="1"/>
    </xf>
    <xf numFmtId="4" fontId="1" fillId="8" borderId="37" xfId="2" applyNumberFormat="1" applyFont="1" applyFill="1" applyBorder="1" applyAlignment="1" applyProtection="1">
      <alignment horizontal="right" vertical="top" wrapText="1"/>
    </xf>
    <xf numFmtId="4" fontId="1" fillId="8" borderId="53" xfId="2" applyNumberFormat="1" applyFont="1" applyFill="1" applyBorder="1" applyAlignment="1" applyProtection="1">
      <alignment horizontal="right" vertical="top" wrapText="1"/>
    </xf>
    <xf numFmtId="169" fontId="18" fillId="8" borderId="4" xfId="2" applyNumberFormat="1" applyFont="1" applyFill="1" applyBorder="1" applyAlignment="1" applyProtection="1">
      <alignment horizontal="right" vertical="top" wrapText="1"/>
    </xf>
    <xf numFmtId="169" fontId="18" fillId="8" borderId="1" xfId="2" applyNumberFormat="1" applyFont="1" applyFill="1" applyBorder="1" applyAlignment="1" applyProtection="1">
      <alignment horizontal="right" vertical="top" wrapText="1"/>
    </xf>
    <xf numFmtId="4" fontId="3" fillId="8" borderId="7" xfId="2" applyNumberFormat="1" applyFont="1" applyFill="1" applyBorder="1" applyAlignment="1" applyProtection="1">
      <alignment horizontal="right" vertical="top" wrapText="1"/>
    </xf>
    <xf numFmtId="4" fontId="1" fillId="8" borderId="5" xfId="2" applyNumberFormat="1" applyFont="1" applyFill="1" applyBorder="1" applyAlignment="1" applyProtection="1">
      <alignment horizontal="right" vertical="top" wrapText="1"/>
    </xf>
    <xf numFmtId="4" fontId="3" fillId="8" borderId="49" xfId="2" applyNumberFormat="1" applyFont="1" applyFill="1" applyBorder="1" applyAlignment="1" applyProtection="1">
      <alignment horizontal="right" vertical="top" wrapText="1"/>
    </xf>
    <xf numFmtId="4" fontId="3" fillId="8" borderId="28" xfId="2" applyNumberFormat="1" applyFont="1" applyFill="1" applyBorder="1" applyAlignment="1" applyProtection="1">
      <alignment horizontal="right" vertical="top" wrapText="1"/>
    </xf>
    <xf numFmtId="4" fontId="3" fillId="8" borderId="5" xfId="2" applyNumberFormat="1" applyFont="1" applyFill="1" applyBorder="1" applyAlignment="1" applyProtection="1">
      <alignment horizontal="right" vertical="top" wrapText="1"/>
    </xf>
    <xf numFmtId="4" fontId="3" fillId="8" borderId="62" xfId="2" applyNumberFormat="1" applyFont="1" applyFill="1" applyBorder="1" applyAlignment="1" applyProtection="1">
      <alignment horizontal="right" vertical="top" wrapText="1"/>
    </xf>
    <xf numFmtId="4" fontId="3" fillId="8" borderId="52" xfId="2" applyNumberFormat="1" applyFont="1" applyFill="1" applyBorder="1" applyAlignment="1" applyProtection="1">
      <alignment horizontal="right" vertical="top" wrapText="1"/>
    </xf>
    <xf numFmtId="4" fontId="3" fillId="8" borderId="6" xfId="2" applyNumberFormat="1" applyFont="1" applyFill="1" applyBorder="1" applyAlignment="1" applyProtection="1">
      <alignment horizontal="right" vertical="top" wrapText="1"/>
    </xf>
    <xf numFmtId="4" fontId="1" fillId="8" borderId="10" xfId="2" applyNumberFormat="1" applyFont="1" applyFill="1" applyBorder="1" applyAlignment="1" applyProtection="1">
      <alignment horizontal="right" vertical="top" wrapText="1"/>
    </xf>
    <xf numFmtId="4" fontId="1" fillId="8" borderId="61" xfId="2" applyNumberFormat="1" applyFont="1" applyFill="1" applyBorder="1" applyAlignment="1" applyProtection="1">
      <alignment horizontal="right" vertical="top" wrapText="1"/>
    </xf>
    <xf numFmtId="4" fontId="1" fillId="8" borderId="64" xfId="2" applyNumberFormat="1" applyFont="1" applyFill="1" applyBorder="1" applyAlignment="1" applyProtection="1">
      <alignment horizontal="right" vertical="top" wrapText="1"/>
    </xf>
    <xf numFmtId="4" fontId="1" fillId="8" borderId="28" xfId="2" applyNumberFormat="1" applyFont="1" applyFill="1" applyBorder="1" applyAlignment="1" applyProtection="1">
      <alignment horizontal="right" vertical="top" wrapText="1"/>
    </xf>
    <xf numFmtId="4" fontId="3" fillId="8" borderId="45" xfId="2" applyNumberFormat="1" applyFont="1" applyFill="1" applyBorder="1" applyAlignment="1" applyProtection="1">
      <alignment horizontal="right" vertical="top" wrapText="1"/>
    </xf>
    <xf numFmtId="4" fontId="3" fillId="8" borderId="2" xfId="2" applyNumberFormat="1" applyFont="1" applyFill="1" applyBorder="1" applyAlignment="1" applyProtection="1">
      <alignment horizontal="right" vertical="top" wrapText="1"/>
    </xf>
    <xf numFmtId="4" fontId="3" fillId="8" borderId="46" xfId="2" applyNumberFormat="1" applyFont="1" applyFill="1" applyBorder="1" applyAlignment="1" applyProtection="1">
      <alignment horizontal="right" vertical="top" wrapText="1"/>
    </xf>
    <xf numFmtId="4" fontId="3" fillId="8" borderId="44" xfId="2" applyNumberFormat="1" applyFont="1" applyFill="1" applyBorder="1" applyAlignment="1" applyProtection="1">
      <alignment horizontal="right" vertical="top" wrapText="1"/>
    </xf>
    <xf numFmtId="4" fontId="3" fillId="8" borderId="63" xfId="2" applyNumberFormat="1" applyFont="1" applyFill="1" applyBorder="1" applyAlignment="1" applyProtection="1">
      <alignment horizontal="right" vertical="top" wrapText="1"/>
    </xf>
    <xf numFmtId="4" fontId="3" fillId="8" borderId="29" xfId="2" applyNumberFormat="1" applyFont="1" applyFill="1" applyBorder="1" applyAlignment="1" applyProtection="1">
      <alignment horizontal="right" vertical="top" wrapText="1"/>
    </xf>
    <xf numFmtId="4" fontId="3" fillId="8" borderId="8" xfId="2" applyNumberFormat="1" applyFont="1" applyFill="1" applyBorder="1" applyAlignment="1" applyProtection="1">
      <alignment horizontal="right" vertical="top" wrapText="1"/>
    </xf>
    <xf numFmtId="4" fontId="3" fillId="8" borderId="71" xfId="2" applyNumberFormat="1" applyFont="1" applyFill="1" applyBorder="1" applyAlignment="1" applyProtection="1">
      <alignment horizontal="right" vertical="top" wrapText="1"/>
    </xf>
    <xf numFmtId="4" fontId="3" fillId="8" borderId="72" xfId="2" applyNumberFormat="1" applyFont="1" applyFill="1" applyBorder="1" applyAlignment="1" applyProtection="1">
      <alignment horizontal="right" vertical="top" wrapText="1"/>
    </xf>
    <xf numFmtId="4" fontId="3" fillId="8" borderId="15" xfId="2" applyNumberFormat="1" applyFont="1" applyFill="1" applyBorder="1" applyAlignment="1" applyProtection="1">
      <alignment horizontal="right" vertical="top" wrapText="1"/>
    </xf>
    <xf numFmtId="4" fontId="3" fillId="8" borderId="0" xfId="2" applyNumberFormat="1" applyFont="1" applyFill="1" applyBorder="1" applyAlignment="1" applyProtection="1">
      <alignment horizontal="right" vertical="top" wrapText="1"/>
    </xf>
    <xf numFmtId="169" fontId="19" fillId="8" borderId="10" xfId="2" applyNumberFormat="1" applyFont="1" applyFill="1" applyBorder="1" applyAlignment="1" applyProtection="1">
      <alignment horizontal="right" vertical="top" wrapText="1"/>
    </xf>
    <xf numFmtId="169" fontId="19" fillId="8" borderId="61" xfId="2" applyNumberFormat="1" applyFont="1" applyFill="1" applyBorder="1" applyAlignment="1" applyProtection="1">
      <alignment horizontal="right" vertical="top" wrapText="1"/>
    </xf>
    <xf numFmtId="10" fontId="19" fillId="8" borderId="64" xfId="2" applyNumberFormat="1" applyFont="1" applyFill="1" applyBorder="1" applyAlignment="1" applyProtection="1">
      <alignment horizontal="right" vertical="top" wrapText="1"/>
    </xf>
    <xf numFmtId="10" fontId="19" fillId="8" borderId="29" xfId="2" applyNumberFormat="1" applyFont="1" applyFill="1" applyBorder="1" applyAlignment="1" applyProtection="1">
      <alignment horizontal="right" vertical="top" wrapText="1"/>
    </xf>
    <xf numFmtId="10" fontId="19" fillId="8" borderId="28" xfId="2" applyNumberFormat="1" applyFont="1" applyFill="1" applyBorder="1" applyAlignment="1" applyProtection="1">
      <alignment horizontal="right" vertical="top" wrapText="1"/>
    </xf>
    <xf numFmtId="2" fontId="1" fillId="8" borderId="1" xfId="2" applyNumberFormat="1" applyFont="1" applyFill="1" applyBorder="1" applyAlignment="1" applyProtection="1">
      <alignment horizontal="right" vertical="top" wrapText="1"/>
    </xf>
    <xf numFmtId="2" fontId="3" fillId="8" borderId="1" xfId="2" applyNumberFormat="1" applyFont="1" applyFill="1" applyBorder="1" applyAlignment="1" applyProtection="1">
      <alignment horizontal="right" vertical="top" wrapText="1"/>
    </xf>
    <xf numFmtId="2" fontId="3" fillId="8" borderId="59" xfId="2" applyNumberFormat="1" applyFont="1" applyFill="1" applyBorder="1" applyAlignment="1" applyProtection="1">
      <alignment horizontal="right" vertical="top" wrapText="1"/>
    </xf>
    <xf numFmtId="2" fontId="3" fillId="8" borderId="53" xfId="2" applyNumberFormat="1" applyFont="1" applyFill="1" applyBorder="1" applyAlignment="1" applyProtection="1">
      <alignment horizontal="right" vertical="top" wrapText="1"/>
    </xf>
    <xf numFmtId="2" fontId="3" fillId="8" borderId="2" xfId="2" applyNumberFormat="1" applyFont="1" applyFill="1" applyBorder="1" applyAlignment="1" applyProtection="1">
      <alignment horizontal="right" vertical="top" wrapText="1"/>
    </xf>
    <xf numFmtId="2" fontId="3" fillId="8" borderId="7" xfId="2" applyNumberFormat="1" applyFont="1" applyFill="1" applyBorder="1" applyAlignment="1" applyProtection="1">
      <alignment horizontal="right" vertical="top" wrapText="1"/>
    </xf>
    <xf numFmtId="2" fontId="3" fillId="8" borderId="40" xfId="2" applyNumberFormat="1" applyFont="1" applyFill="1" applyBorder="1" applyAlignment="1" applyProtection="1">
      <alignment horizontal="right" vertical="top" wrapText="1"/>
    </xf>
    <xf numFmtId="2" fontId="3" fillId="8" borderId="10" xfId="2" applyNumberFormat="1" applyFont="1" applyFill="1" applyBorder="1" applyAlignment="1" applyProtection="1">
      <alignment horizontal="right" vertical="top" wrapText="1"/>
    </xf>
    <xf numFmtId="2" fontId="3" fillId="8" borderId="61" xfId="2" applyNumberFormat="1" applyFont="1" applyFill="1" applyBorder="1" applyAlignment="1" applyProtection="1">
      <alignment horizontal="right" vertical="top" wrapText="1"/>
    </xf>
    <xf numFmtId="2" fontId="3" fillId="8" borderId="64" xfId="2" applyNumberFormat="1" applyFont="1" applyFill="1" applyBorder="1" applyAlignment="1" applyProtection="1">
      <alignment horizontal="right" vertical="top" wrapText="1"/>
    </xf>
    <xf numFmtId="2" fontId="3" fillId="8" borderId="29" xfId="2" applyNumberFormat="1" applyFont="1" applyFill="1" applyBorder="1" applyAlignment="1" applyProtection="1">
      <alignment horizontal="right" vertical="top" wrapText="1"/>
    </xf>
    <xf numFmtId="2" fontId="3" fillId="8" borderId="28" xfId="2" applyNumberFormat="1" applyFont="1" applyFill="1" applyBorder="1" applyAlignment="1" applyProtection="1">
      <alignment horizontal="right" vertical="top" wrapText="1"/>
    </xf>
    <xf numFmtId="2" fontId="1" fillId="8" borderId="2" xfId="2" applyNumberFormat="1" applyFont="1" applyFill="1" applyBorder="1" applyAlignment="1" applyProtection="1">
      <alignment horizontal="right" vertical="top" wrapText="1"/>
    </xf>
    <xf numFmtId="2" fontId="3" fillId="8" borderId="48" xfId="2" applyNumberFormat="1" applyFont="1" applyFill="1" applyBorder="1" applyAlignment="1" applyProtection="1">
      <alignment horizontal="right" vertical="top" wrapText="1"/>
    </xf>
    <xf numFmtId="2" fontId="3" fillId="8" borderId="54" xfId="2" applyNumberFormat="1" applyFont="1" applyFill="1" applyBorder="1" applyAlignment="1" applyProtection="1">
      <alignment horizontal="right" vertical="top" wrapText="1"/>
    </xf>
    <xf numFmtId="2" fontId="3" fillId="8" borderId="44" xfId="2" applyNumberFormat="1" applyFont="1" applyFill="1" applyBorder="1" applyAlignment="1" applyProtection="1">
      <alignment horizontal="right" vertical="top" wrapText="1"/>
    </xf>
    <xf numFmtId="2" fontId="3" fillId="8" borderId="49" xfId="2" applyNumberFormat="1" applyFont="1" applyFill="1" applyBorder="1" applyAlignment="1" applyProtection="1">
      <alignment horizontal="right" vertical="top" wrapText="1"/>
    </xf>
    <xf numFmtId="2" fontId="3" fillId="8" borderId="37" xfId="2" applyNumberFormat="1" applyFont="1" applyFill="1" applyBorder="1" applyAlignment="1" applyProtection="1">
      <alignment horizontal="right" vertical="top" wrapText="1"/>
    </xf>
    <xf numFmtId="2" fontId="3" fillId="8" borderId="42" xfId="2" applyNumberFormat="1" applyFont="1" applyFill="1" applyBorder="1" applyAlignment="1" applyProtection="1">
      <alignment horizontal="right" vertical="top" wrapText="1"/>
    </xf>
    <xf numFmtId="169" fontId="3" fillId="8" borderId="1" xfId="2" applyNumberFormat="1" applyFont="1" applyFill="1" applyBorder="1" applyAlignment="1" applyProtection="1">
      <alignment horizontal="right" vertical="top" wrapText="1"/>
    </xf>
    <xf numFmtId="169" fontId="3" fillId="8" borderId="37" xfId="2" applyNumberFormat="1" applyFont="1" applyFill="1" applyBorder="1" applyAlignment="1" applyProtection="1">
      <alignment horizontal="right" vertical="top" wrapText="1"/>
    </xf>
    <xf numFmtId="10" fontId="3" fillId="8" borderId="37" xfId="2" applyNumberFormat="1" applyFont="1" applyFill="1" applyBorder="1" applyAlignment="1" applyProtection="1">
      <alignment horizontal="right" vertical="top" wrapText="1"/>
    </xf>
    <xf numFmtId="10" fontId="3" fillId="8" borderId="2" xfId="2" applyNumberFormat="1" applyFont="1" applyFill="1" applyBorder="1" applyAlignment="1" applyProtection="1">
      <alignment horizontal="right" vertical="top" wrapText="1"/>
    </xf>
    <xf numFmtId="10" fontId="3" fillId="8" borderId="7" xfId="2" applyNumberFormat="1" applyFont="1" applyFill="1" applyBorder="1" applyAlignment="1" applyProtection="1">
      <alignment horizontal="right" vertical="top" wrapText="1"/>
    </xf>
    <xf numFmtId="169" fontId="3" fillId="8" borderId="42" xfId="2" applyNumberFormat="1" applyFont="1" applyFill="1" applyBorder="1" applyAlignment="1" applyProtection="1">
      <alignment horizontal="right" vertical="top" wrapText="1"/>
    </xf>
    <xf numFmtId="10" fontId="3" fillId="8" borderId="42" xfId="2" applyNumberFormat="1" applyFont="1" applyFill="1" applyBorder="1" applyAlignment="1" applyProtection="1">
      <alignment horizontal="right" vertical="top" wrapText="1"/>
    </xf>
    <xf numFmtId="10" fontId="3" fillId="8" borderId="29" xfId="2" applyNumberFormat="1" applyFont="1" applyFill="1" applyBorder="1" applyAlignment="1" applyProtection="1">
      <alignment horizontal="right" vertical="top" wrapText="1"/>
    </xf>
    <xf numFmtId="10" fontId="3" fillId="8" borderId="28" xfId="2" applyNumberFormat="1" applyFont="1" applyFill="1" applyBorder="1" applyAlignment="1" applyProtection="1">
      <alignment horizontal="right" vertical="top" wrapText="1"/>
    </xf>
    <xf numFmtId="169" fontId="3" fillId="8" borderId="40" xfId="2" applyNumberFormat="1" applyFont="1" applyFill="1" applyBorder="1" applyAlignment="1" applyProtection="1">
      <alignment horizontal="right" vertical="top" wrapText="1"/>
    </xf>
    <xf numFmtId="169" fontId="3" fillId="8" borderId="48" xfId="2" applyNumberFormat="1" applyFont="1" applyFill="1" applyBorder="1" applyAlignment="1" applyProtection="1">
      <alignment horizontal="right" vertical="top" wrapText="1"/>
    </xf>
    <xf numFmtId="10" fontId="3" fillId="8" borderId="54" xfId="2" applyNumberFormat="1" applyFont="1" applyFill="1" applyBorder="1" applyAlignment="1" applyProtection="1">
      <alignment horizontal="right" vertical="top" wrapText="1"/>
    </xf>
    <xf numFmtId="10" fontId="3" fillId="8" borderId="49" xfId="2" applyNumberFormat="1" applyFont="1" applyFill="1" applyBorder="1" applyAlignment="1" applyProtection="1">
      <alignment horizontal="right" vertical="top" wrapText="1"/>
    </xf>
    <xf numFmtId="169" fontId="3" fillId="8" borderId="10" xfId="2" applyNumberFormat="1" applyFont="1" applyFill="1" applyBorder="1" applyAlignment="1" applyProtection="1">
      <alignment horizontal="right" vertical="top" wrapText="1"/>
    </xf>
    <xf numFmtId="169" fontId="3" fillId="8" borderId="61" xfId="2" applyNumberFormat="1" applyFont="1" applyFill="1" applyBorder="1" applyAlignment="1" applyProtection="1">
      <alignment horizontal="right" vertical="top" wrapText="1"/>
    </xf>
    <xf numFmtId="10" fontId="3" fillId="8" borderId="64" xfId="2" applyNumberFormat="1" applyFont="1" applyFill="1" applyBorder="1" applyAlignment="1" applyProtection="1">
      <alignment horizontal="right" vertical="top" wrapText="1"/>
    </xf>
    <xf numFmtId="164" fontId="16" fillId="8" borderId="0" xfId="0" applyNumberFormat="1" applyFont="1" applyFill="1" applyBorder="1" applyAlignment="1" applyProtection="1">
      <alignment horizontal="justify" vertical="top" wrapText="1"/>
    </xf>
    <xf numFmtId="165" fontId="20" fillId="8" borderId="0" xfId="2" applyNumberFormat="1" applyFont="1" applyFill="1" applyBorder="1" applyAlignment="1" applyProtection="1">
      <alignment vertical="center" wrapText="1"/>
    </xf>
    <xf numFmtId="165" fontId="3" fillId="8" borderId="0" xfId="2" applyNumberFormat="1" applyFont="1" applyFill="1" applyBorder="1" applyAlignment="1" applyProtection="1">
      <alignment vertical="center" wrapText="1"/>
    </xf>
    <xf numFmtId="167" fontId="3" fillId="8" borderId="0" xfId="0" applyNumberFormat="1" applyFont="1" applyFill="1" applyAlignment="1" applyProtection="1">
      <alignment vertical="center"/>
    </xf>
    <xf numFmtId="0" fontId="19" fillId="3" borderId="8" xfId="0" applyFont="1" applyFill="1" applyBorder="1" applyAlignment="1" applyProtection="1">
      <alignment horizontal="left" vertical="top" wrapText="1"/>
    </xf>
    <xf numFmtId="49" fontId="19" fillId="3" borderId="15" xfId="0" applyNumberFormat="1" applyFont="1" applyFill="1" applyBorder="1" applyAlignment="1" applyProtection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5" fillId="3" borderId="7" xfId="0" applyFont="1" applyFill="1" applyBorder="1" applyAlignment="1">
      <alignment vertical="top" wrapText="1"/>
    </xf>
    <xf numFmtId="49" fontId="3" fillId="8" borderId="29" xfId="2" applyNumberFormat="1" applyFont="1" applyFill="1" applyBorder="1" applyAlignment="1" applyProtection="1">
      <alignment horizontal="right" vertical="top" wrapText="1"/>
    </xf>
    <xf numFmtId="49" fontId="3" fillId="8" borderId="44" xfId="2" applyNumberFormat="1" applyFont="1" applyFill="1" applyBorder="1" applyAlignment="1" applyProtection="1">
      <alignment horizontal="right" vertical="top" wrapText="1"/>
    </xf>
    <xf numFmtId="0" fontId="3" fillId="9" borderId="0" xfId="0" applyFont="1" applyFill="1" applyAlignment="1" applyProtection="1">
      <alignment vertical="center"/>
    </xf>
    <xf numFmtId="165" fontId="19" fillId="9" borderId="9" xfId="0" applyNumberFormat="1" applyFont="1" applyFill="1" applyBorder="1" applyAlignment="1" applyProtection="1">
      <alignment horizontal="center" vertical="top" wrapText="1"/>
    </xf>
    <xf numFmtId="165" fontId="19" fillId="9" borderId="50" xfId="0" applyNumberFormat="1" applyFont="1" applyFill="1" applyBorder="1" applyAlignment="1" applyProtection="1">
      <alignment horizontal="center" vertical="top" wrapText="1"/>
    </xf>
    <xf numFmtId="10" fontId="19" fillId="9" borderId="15" xfId="0" applyNumberFormat="1" applyFont="1" applyFill="1" applyBorder="1" applyAlignment="1" applyProtection="1">
      <alignment horizontal="center" vertical="top" wrapText="1"/>
    </xf>
    <xf numFmtId="0" fontId="19" fillId="9" borderId="55" xfId="0" applyNumberFormat="1" applyFont="1" applyFill="1" applyBorder="1" applyAlignment="1" applyProtection="1">
      <alignment horizontal="center" vertical="center" wrapText="1"/>
    </xf>
    <xf numFmtId="0" fontId="19" fillId="9" borderId="39" xfId="0" applyNumberFormat="1" applyFont="1" applyFill="1" applyBorder="1" applyAlignment="1" applyProtection="1">
      <alignment horizontal="center" vertical="center" wrapText="1"/>
    </xf>
    <xf numFmtId="1" fontId="19" fillId="9" borderId="24" xfId="0" applyNumberFormat="1" applyFont="1" applyFill="1" applyBorder="1" applyAlignment="1" applyProtection="1">
      <alignment horizontal="center" vertical="center" wrapText="1"/>
    </xf>
    <xf numFmtId="4" fontId="1" fillId="9" borderId="33" xfId="2" applyNumberFormat="1" applyFont="1" applyFill="1" applyBorder="1" applyAlignment="1" applyProtection="1">
      <alignment horizontal="right" vertical="top" wrapText="1"/>
    </xf>
    <xf numFmtId="4" fontId="3" fillId="9" borderId="2" xfId="2" applyNumberFormat="1" applyFont="1" applyFill="1" applyBorder="1" applyAlignment="1" applyProtection="1">
      <alignment horizontal="right" vertical="top" wrapText="1"/>
    </xf>
    <xf numFmtId="4" fontId="3" fillId="9" borderId="59" xfId="2" applyNumberFormat="1" applyFont="1" applyFill="1" applyBorder="1" applyAlignment="1" applyProtection="1">
      <alignment horizontal="right" vertical="top" wrapText="1"/>
    </xf>
    <xf numFmtId="4" fontId="3" fillId="9" borderId="53" xfId="2" applyNumberFormat="1" applyFont="1" applyFill="1" applyBorder="1" applyAlignment="1" applyProtection="1">
      <alignment horizontal="right" vertical="top" wrapText="1"/>
    </xf>
    <xf numFmtId="4" fontId="3" fillId="9" borderId="1" xfId="2" applyNumberFormat="1" applyFont="1" applyFill="1" applyBorder="1" applyAlignment="1" applyProtection="1">
      <alignment horizontal="right" vertical="top" wrapText="1"/>
    </xf>
    <xf numFmtId="4" fontId="3" fillId="9" borderId="43" xfId="2" applyNumberFormat="1" applyFont="1" applyFill="1" applyBorder="1" applyAlignment="1" applyProtection="1">
      <alignment horizontal="right" vertical="top" wrapText="1"/>
    </xf>
    <xf numFmtId="4" fontId="3" fillId="9" borderId="57" xfId="2" applyNumberFormat="1" applyFont="1" applyFill="1" applyBorder="1" applyAlignment="1" applyProtection="1">
      <alignment horizontal="right" vertical="top" wrapText="1"/>
    </xf>
    <xf numFmtId="4" fontId="3" fillId="9" borderId="34" xfId="2" applyNumberFormat="1" applyFont="1" applyFill="1" applyBorder="1" applyAlignment="1" applyProtection="1">
      <alignment horizontal="right" vertical="top" wrapText="1"/>
    </xf>
    <xf numFmtId="4" fontId="3" fillId="9" borderId="29" xfId="2" applyNumberFormat="1" applyFont="1" applyFill="1" applyBorder="1" applyAlignment="1" applyProtection="1">
      <alignment horizontal="right" vertical="top" wrapText="1"/>
    </xf>
    <xf numFmtId="4" fontId="3" fillId="9" borderId="61" xfId="2" applyNumberFormat="1" applyFont="1" applyFill="1" applyBorder="1" applyAlignment="1" applyProtection="1">
      <alignment horizontal="right" vertical="top" wrapText="1"/>
    </xf>
    <xf numFmtId="4" fontId="3" fillId="9" borderId="64" xfId="2" applyNumberFormat="1" applyFont="1" applyFill="1" applyBorder="1" applyAlignment="1" applyProtection="1">
      <alignment horizontal="right" vertical="top" wrapText="1"/>
    </xf>
    <xf numFmtId="4" fontId="3" fillId="9" borderId="10" xfId="2" applyNumberFormat="1" applyFont="1" applyFill="1" applyBorder="1" applyAlignment="1" applyProtection="1">
      <alignment horizontal="right" vertical="top" wrapText="1"/>
    </xf>
    <xf numFmtId="4" fontId="1" fillId="9" borderId="4" xfId="2" applyNumberFormat="1" applyFont="1" applyFill="1" applyBorder="1" applyAlignment="1" applyProtection="1">
      <alignment horizontal="right" vertical="top" wrapText="1"/>
    </xf>
    <xf numFmtId="4" fontId="3" fillId="9" borderId="44" xfId="2" applyNumberFormat="1" applyFont="1" applyFill="1" applyBorder="1" applyAlignment="1" applyProtection="1">
      <alignment horizontal="right" vertical="top" wrapText="1"/>
    </xf>
    <xf numFmtId="4" fontId="3" fillId="9" borderId="48" xfId="2" applyNumberFormat="1" applyFont="1" applyFill="1" applyBorder="1" applyAlignment="1" applyProtection="1">
      <alignment horizontal="right" vertical="top" wrapText="1"/>
    </xf>
    <xf numFmtId="4" fontId="3" fillId="9" borderId="54" xfId="2" applyNumberFormat="1" applyFont="1" applyFill="1" applyBorder="1" applyAlignment="1" applyProtection="1">
      <alignment horizontal="right" vertical="top" wrapText="1"/>
    </xf>
    <xf numFmtId="4" fontId="3" fillId="9" borderId="40" xfId="2" applyNumberFormat="1" applyFont="1" applyFill="1" applyBorder="1" applyAlignment="1" applyProtection="1">
      <alignment horizontal="right" vertical="top" wrapText="1"/>
    </xf>
    <xf numFmtId="4" fontId="3" fillId="9" borderId="4" xfId="2" applyNumberFormat="1" applyFont="1" applyFill="1" applyBorder="1" applyAlignment="1" applyProtection="1">
      <alignment horizontal="right" vertical="top" wrapText="1"/>
    </xf>
    <xf numFmtId="4" fontId="1" fillId="9" borderId="34" xfId="2" applyNumberFormat="1" applyFont="1" applyFill="1" applyBorder="1" applyAlignment="1" applyProtection="1">
      <alignment horizontal="right" vertical="top" wrapText="1"/>
    </xf>
    <xf numFmtId="4" fontId="1" fillId="9" borderId="2" xfId="2" applyNumberFormat="1" applyFont="1" applyFill="1" applyBorder="1" applyAlignment="1" applyProtection="1">
      <alignment horizontal="right" vertical="top" wrapText="1"/>
    </xf>
    <xf numFmtId="4" fontId="1" fillId="9" borderId="59" xfId="2" applyNumberFormat="1" applyFont="1" applyFill="1" applyBorder="1" applyAlignment="1" applyProtection="1">
      <alignment horizontal="right" vertical="top" wrapText="1"/>
    </xf>
    <xf numFmtId="4" fontId="1" fillId="9" borderId="1" xfId="2" applyNumberFormat="1" applyFont="1" applyFill="1" applyBorder="1" applyAlignment="1" applyProtection="1">
      <alignment horizontal="right" vertical="top" wrapText="1"/>
    </xf>
    <xf numFmtId="169" fontId="18" fillId="9" borderId="1" xfId="2" applyNumberFormat="1" applyFont="1" applyFill="1" applyBorder="1" applyAlignment="1" applyProtection="1">
      <alignment horizontal="right" vertical="top" wrapText="1"/>
    </xf>
    <xf numFmtId="169" fontId="18" fillId="9" borderId="4" xfId="2" applyNumberFormat="1" applyFont="1" applyFill="1" applyBorder="1" applyAlignment="1" applyProtection="1">
      <alignment horizontal="right" vertical="top" wrapText="1"/>
    </xf>
    <xf numFmtId="4" fontId="1" fillId="9" borderId="5" xfId="2" applyNumberFormat="1" applyFont="1" applyFill="1" applyBorder="1" applyAlignment="1" applyProtection="1">
      <alignment horizontal="right" vertical="top" wrapText="1"/>
    </xf>
    <xf numFmtId="4" fontId="3" fillId="9" borderId="28" xfId="2" applyNumberFormat="1" applyFont="1" applyFill="1" applyBorder="1" applyAlignment="1" applyProtection="1">
      <alignment horizontal="right" vertical="top" wrapText="1"/>
    </xf>
    <xf numFmtId="4" fontId="3" fillId="9" borderId="5" xfId="2" applyNumberFormat="1" applyFont="1" applyFill="1" applyBorder="1" applyAlignment="1" applyProtection="1">
      <alignment horizontal="right" vertical="top" wrapText="1"/>
    </xf>
    <xf numFmtId="4" fontId="3" fillId="9" borderId="62" xfId="2" applyNumberFormat="1" applyFont="1" applyFill="1" applyBorder="1" applyAlignment="1" applyProtection="1">
      <alignment horizontal="right" vertical="top" wrapText="1"/>
    </xf>
    <xf numFmtId="4" fontId="3" fillId="9" borderId="52" xfId="2" applyNumberFormat="1" applyFont="1" applyFill="1" applyBorder="1" applyAlignment="1" applyProtection="1">
      <alignment horizontal="right" vertical="top" wrapText="1"/>
    </xf>
    <xf numFmtId="4" fontId="1" fillId="9" borderId="10" xfId="2" applyNumberFormat="1" applyFont="1" applyFill="1" applyBorder="1" applyAlignment="1" applyProtection="1">
      <alignment horizontal="right" vertical="top" wrapText="1"/>
    </xf>
    <xf numFmtId="4" fontId="1" fillId="9" borderId="61" xfId="2" applyNumberFormat="1" applyFont="1" applyFill="1" applyBorder="1" applyAlignment="1" applyProtection="1">
      <alignment horizontal="right" vertical="top" wrapText="1"/>
    </xf>
    <xf numFmtId="4" fontId="1" fillId="9" borderId="64" xfId="2" applyNumberFormat="1" applyFont="1" applyFill="1" applyBorder="1" applyAlignment="1" applyProtection="1">
      <alignment horizontal="right" vertical="top" wrapText="1"/>
    </xf>
    <xf numFmtId="4" fontId="1" fillId="9" borderId="29" xfId="2" applyNumberFormat="1" applyFont="1" applyFill="1" applyBorder="1" applyAlignment="1" applyProtection="1">
      <alignment horizontal="right" vertical="top" wrapText="1"/>
    </xf>
    <xf numFmtId="4" fontId="3" fillId="9" borderId="37" xfId="2" applyNumberFormat="1" applyFont="1" applyFill="1" applyBorder="1" applyAlignment="1" applyProtection="1">
      <alignment horizontal="right" vertical="top" wrapText="1"/>
    </xf>
    <xf numFmtId="4" fontId="3" fillId="9" borderId="42" xfId="2" applyNumberFormat="1" applyFont="1" applyFill="1" applyBorder="1" applyAlignment="1" applyProtection="1">
      <alignment horizontal="right" vertical="top" wrapText="1"/>
    </xf>
    <xf numFmtId="4" fontId="3" fillId="9" borderId="36" xfId="2" applyNumberFormat="1" applyFont="1" applyFill="1" applyBorder="1" applyAlignment="1" applyProtection="1">
      <alignment horizontal="right" vertical="top" wrapText="1"/>
    </xf>
    <xf numFmtId="4" fontId="3" fillId="9" borderId="15" xfId="2" applyNumberFormat="1" applyFont="1" applyFill="1" applyBorder="1" applyAlignment="1" applyProtection="1">
      <alignment horizontal="right" vertical="top" wrapText="1"/>
    </xf>
    <xf numFmtId="4" fontId="3" fillId="9" borderId="71" xfId="2" applyNumberFormat="1" applyFont="1" applyFill="1" applyBorder="1" applyAlignment="1" applyProtection="1">
      <alignment horizontal="right" vertical="top" wrapText="1"/>
    </xf>
    <xf numFmtId="4" fontId="3" fillId="9" borderId="72" xfId="2" applyNumberFormat="1" applyFont="1" applyFill="1" applyBorder="1" applyAlignment="1" applyProtection="1">
      <alignment horizontal="right" vertical="top" wrapText="1"/>
    </xf>
    <xf numFmtId="169" fontId="19" fillId="9" borderId="10" xfId="2" applyNumberFormat="1" applyFont="1" applyFill="1" applyBorder="1" applyAlignment="1" applyProtection="1">
      <alignment horizontal="right" vertical="top" wrapText="1"/>
    </xf>
    <xf numFmtId="169" fontId="19" fillId="9" borderId="61" xfId="2" applyNumberFormat="1" applyFont="1" applyFill="1" applyBorder="1" applyAlignment="1" applyProtection="1">
      <alignment horizontal="right" vertical="top" wrapText="1"/>
    </xf>
    <xf numFmtId="10" fontId="19" fillId="9" borderId="64" xfId="2" applyNumberFormat="1" applyFont="1" applyFill="1" applyBorder="1" applyAlignment="1" applyProtection="1">
      <alignment horizontal="right" vertical="top" wrapText="1"/>
    </xf>
    <xf numFmtId="2" fontId="1" fillId="9" borderId="1" xfId="2" applyNumberFormat="1" applyFont="1" applyFill="1" applyBorder="1" applyAlignment="1" applyProtection="1">
      <alignment horizontal="right" vertical="top" wrapText="1"/>
    </xf>
    <xf numFmtId="2" fontId="3" fillId="9" borderId="1" xfId="2" applyNumberFormat="1" applyFont="1" applyFill="1" applyBorder="1" applyAlignment="1" applyProtection="1">
      <alignment horizontal="right" vertical="top" wrapText="1"/>
    </xf>
    <xf numFmtId="2" fontId="3" fillId="9" borderId="59" xfId="2" applyNumberFormat="1" applyFont="1" applyFill="1" applyBorder="1" applyAlignment="1" applyProtection="1">
      <alignment horizontal="right" vertical="top" wrapText="1"/>
    </xf>
    <xf numFmtId="2" fontId="3" fillId="9" borderId="53" xfId="2" applyNumberFormat="1" applyFont="1" applyFill="1" applyBorder="1" applyAlignment="1" applyProtection="1">
      <alignment horizontal="right" vertical="top" wrapText="1"/>
    </xf>
    <xf numFmtId="2" fontId="3" fillId="9" borderId="7" xfId="2" applyNumberFormat="1" applyFont="1" applyFill="1" applyBorder="1" applyAlignment="1" applyProtection="1">
      <alignment horizontal="right" vertical="top" wrapText="1"/>
    </xf>
    <xf numFmtId="2" fontId="3" fillId="9" borderId="40" xfId="2" applyNumberFormat="1" applyFont="1" applyFill="1" applyBorder="1" applyAlignment="1" applyProtection="1">
      <alignment horizontal="right" vertical="top" wrapText="1"/>
    </xf>
    <xf numFmtId="2" fontId="3" fillId="9" borderId="10" xfId="2" applyNumberFormat="1" applyFont="1" applyFill="1" applyBorder="1" applyAlignment="1" applyProtection="1">
      <alignment horizontal="right" vertical="top" wrapText="1"/>
    </xf>
    <xf numFmtId="2" fontId="3" fillId="9" borderId="61" xfId="2" applyNumberFormat="1" applyFont="1" applyFill="1" applyBorder="1" applyAlignment="1" applyProtection="1">
      <alignment horizontal="right" vertical="top" wrapText="1"/>
    </xf>
    <xf numFmtId="2" fontId="3" fillId="9" borderId="64" xfId="2" applyNumberFormat="1" applyFont="1" applyFill="1" applyBorder="1" applyAlignment="1" applyProtection="1">
      <alignment horizontal="right" vertical="top" wrapText="1"/>
    </xf>
    <xf numFmtId="2" fontId="3" fillId="9" borderId="48" xfId="2" applyNumberFormat="1" applyFont="1" applyFill="1" applyBorder="1" applyAlignment="1" applyProtection="1">
      <alignment horizontal="right" vertical="top" wrapText="1"/>
    </xf>
    <xf numFmtId="2" fontId="3" fillId="9" borderId="54" xfId="2" applyNumberFormat="1" applyFont="1" applyFill="1" applyBorder="1" applyAlignment="1" applyProtection="1">
      <alignment horizontal="right" vertical="top" wrapText="1"/>
    </xf>
    <xf numFmtId="2" fontId="3" fillId="9" borderId="37" xfId="2" applyNumberFormat="1" applyFont="1" applyFill="1" applyBorder="1" applyAlignment="1" applyProtection="1">
      <alignment horizontal="right" vertical="top" wrapText="1"/>
    </xf>
    <xf numFmtId="2" fontId="3" fillId="9" borderId="42" xfId="2" applyNumberFormat="1" applyFont="1" applyFill="1" applyBorder="1" applyAlignment="1" applyProtection="1">
      <alignment horizontal="right" vertical="top" wrapText="1"/>
    </xf>
    <xf numFmtId="169" fontId="3" fillId="9" borderId="1" xfId="2" applyNumberFormat="1" applyFont="1" applyFill="1" applyBorder="1" applyAlignment="1" applyProtection="1">
      <alignment horizontal="right" vertical="top" wrapText="1"/>
    </xf>
    <xf numFmtId="169" fontId="3" fillId="9" borderId="37" xfId="2" applyNumberFormat="1" applyFont="1" applyFill="1" applyBorder="1" applyAlignment="1" applyProtection="1">
      <alignment horizontal="right" vertical="top" wrapText="1"/>
    </xf>
    <xf numFmtId="10" fontId="3" fillId="9" borderId="37" xfId="2" applyNumberFormat="1" applyFont="1" applyFill="1" applyBorder="1" applyAlignment="1" applyProtection="1">
      <alignment horizontal="right" vertical="top" wrapText="1"/>
    </xf>
    <xf numFmtId="169" fontId="3" fillId="9" borderId="42" xfId="2" applyNumberFormat="1" applyFont="1" applyFill="1" applyBorder="1" applyAlignment="1" applyProtection="1">
      <alignment horizontal="right" vertical="top" wrapText="1"/>
    </xf>
    <xf numFmtId="10" fontId="3" fillId="9" borderId="42" xfId="2" applyNumberFormat="1" applyFont="1" applyFill="1" applyBorder="1" applyAlignment="1" applyProtection="1">
      <alignment horizontal="right" vertical="top" wrapText="1"/>
    </xf>
    <xf numFmtId="169" fontId="3" fillId="9" borderId="40" xfId="2" applyNumberFormat="1" applyFont="1" applyFill="1" applyBorder="1" applyAlignment="1" applyProtection="1">
      <alignment horizontal="right" vertical="top" wrapText="1"/>
    </xf>
    <xf numFmtId="169" fontId="3" fillId="9" borderId="48" xfId="2" applyNumberFormat="1" applyFont="1" applyFill="1" applyBorder="1" applyAlignment="1" applyProtection="1">
      <alignment horizontal="right" vertical="top" wrapText="1"/>
    </xf>
    <xf numFmtId="10" fontId="3" fillId="9" borderId="54" xfId="2" applyNumberFormat="1" applyFont="1" applyFill="1" applyBorder="1" applyAlignment="1" applyProtection="1">
      <alignment horizontal="right" vertical="top" wrapText="1"/>
    </xf>
    <xf numFmtId="169" fontId="3" fillId="9" borderId="10" xfId="2" applyNumberFormat="1" applyFont="1" applyFill="1" applyBorder="1" applyAlignment="1" applyProtection="1">
      <alignment horizontal="right" vertical="top" wrapText="1"/>
    </xf>
    <xf numFmtId="169" fontId="3" fillId="9" borderId="61" xfId="2" applyNumberFormat="1" applyFont="1" applyFill="1" applyBorder="1" applyAlignment="1" applyProtection="1">
      <alignment horizontal="right" vertical="top" wrapText="1"/>
    </xf>
    <xf numFmtId="10" fontId="3" fillId="9" borderId="64" xfId="2" applyNumberFormat="1" applyFont="1" applyFill="1" applyBorder="1" applyAlignment="1" applyProtection="1">
      <alignment horizontal="right" vertical="top" wrapText="1"/>
    </xf>
    <xf numFmtId="164" fontId="16" fillId="9" borderId="0" xfId="0" applyNumberFormat="1" applyFont="1" applyFill="1" applyBorder="1" applyAlignment="1" applyProtection="1">
      <alignment horizontal="justify" vertical="top" wrapText="1"/>
    </xf>
    <xf numFmtId="165" fontId="20" fillId="9" borderId="0" xfId="2" applyNumberFormat="1" applyFont="1" applyFill="1" applyBorder="1" applyAlignment="1" applyProtection="1">
      <alignment vertical="center" wrapText="1"/>
    </xf>
    <xf numFmtId="165" fontId="3" fillId="9" borderId="0" xfId="2" applyNumberFormat="1" applyFont="1" applyFill="1" applyBorder="1" applyAlignment="1" applyProtection="1">
      <alignment vertical="center" wrapText="1"/>
    </xf>
    <xf numFmtId="167" fontId="3" fillId="9" borderId="0" xfId="0" applyNumberFormat="1" applyFont="1" applyFill="1" applyAlignment="1" applyProtection="1">
      <alignment vertical="center"/>
    </xf>
    <xf numFmtId="4" fontId="1" fillId="3" borderId="53" xfId="2" applyNumberFormat="1" applyFont="1" applyFill="1" applyBorder="1" applyAlignment="1" applyProtection="1">
      <alignment horizontal="right" vertical="top" wrapText="1"/>
    </xf>
    <xf numFmtId="49" fontId="3" fillId="3" borderId="29" xfId="2" applyNumberFormat="1" applyFont="1" applyFill="1" applyBorder="1" applyAlignment="1" applyProtection="1">
      <alignment horizontal="right" vertical="top" wrapText="1"/>
    </xf>
    <xf numFmtId="49" fontId="3" fillId="3" borderId="44" xfId="2" applyNumberFormat="1" applyFont="1" applyFill="1" applyBorder="1" applyAlignment="1" applyProtection="1">
      <alignment horizontal="right" vertical="top" wrapText="1"/>
    </xf>
    <xf numFmtId="4" fontId="1" fillId="9" borderId="37" xfId="2" applyNumberFormat="1" applyFont="1" applyFill="1" applyBorder="1" applyAlignment="1" applyProtection="1">
      <alignment horizontal="right" vertical="top" wrapText="1"/>
    </xf>
    <xf numFmtId="165" fontId="19" fillId="9" borderId="1" xfId="0" applyNumberFormat="1" applyFont="1" applyFill="1" applyBorder="1" applyAlignment="1" applyProtection="1">
      <alignment horizontal="center" vertical="top" wrapText="1"/>
    </xf>
    <xf numFmtId="0" fontId="19" fillId="9" borderId="14" xfId="0" applyNumberFormat="1" applyFont="1" applyFill="1" applyBorder="1" applyAlignment="1" applyProtection="1">
      <alignment horizontal="center" vertical="center" wrapText="1"/>
    </xf>
    <xf numFmtId="1" fontId="19" fillId="9" borderId="14" xfId="0" applyNumberFormat="1" applyFont="1" applyFill="1" applyBorder="1" applyAlignment="1" applyProtection="1">
      <alignment horizontal="center" vertical="center" wrapText="1"/>
    </xf>
    <xf numFmtId="4" fontId="3" fillId="9" borderId="45" xfId="2" applyNumberFormat="1" applyFont="1" applyFill="1" applyBorder="1" applyAlignment="1" applyProtection="1">
      <alignment horizontal="right" vertical="top" wrapText="1"/>
    </xf>
    <xf numFmtId="4" fontId="3" fillId="9" borderId="63" xfId="2" applyNumberFormat="1" applyFont="1" applyFill="1" applyBorder="1" applyAlignment="1" applyProtection="1">
      <alignment horizontal="right" vertical="top" wrapText="1"/>
    </xf>
    <xf numFmtId="4" fontId="3" fillId="9" borderId="46" xfId="2" applyNumberFormat="1" applyFont="1" applyFill="1" applyBorder="1" applyAlignment="1" applyProtection="1">
      <alignment horizontal="right" vertical="top" wrapText="1"/>
    </xf>
    <xf numFmtId="4" fontId="1" fillId="9" borderId="45" xfId="2" applyNumberFormat="1" applyFont="1" applyFill="1" applyBorder="1" applyAlignment="1" applyProtection="1">
      <alignment horizontal="right" vertical="top" wrapText="1"/>
    </xf>
    <xf numFmtId="4" fontId="3" fillId="9" borderId="7" xfId="2" applyNumberFormat="1" applyFont="1" applyFill="1" applyBorder="1" applyAlignment="1" applyProtection="1">
      <alignment horizontal="right" vertical="top" wrapText="1"/>
    </xf>
    <xf numFmtId="4" fontId="3" fillId="9" borderId="49" xfId="2" applyNumberFormat="1" applyFont="1" applyFill="1" applyBorder="1" applyAlignment="1" applyProtection="1">
      <alignment horizontal="right" vertical="top" wrapText="1"/>
    </xf>
    <xf numFmtId="4" fontId="1" fillId="9" borderId="28" xfId="2" applyNumberFormat="1" applyFont="1" applyFill="1" applyBorder="1" applyAlignment="1" applyProtection="1">
      <alignment horizontal="right" vertical="top" wrapText="1"/>
    </xf>
    <xf numFmtId="4" fontId="3" fillId="9" borderId="73" xfId="2" applyNumberFormat="1" applyFont="1" applyFill="1" applyBorder="1" applyAlignment="1" applyProtection="1">
      <alignment horizontal="right" vertical="top" wrapText="1"/>
    </xf>
    <xf numFmtId="4" fontId="3" fillId="9" borderId="8" xfId="2" applyNumberFormat="1" applyFont="1" applyFill="1" applyBorder="1" applyAlignment="1" applyProtection="1">
      <alignment horizontal="right" vertical="top" wrapText="1"/>
    </xf>
    <xf numFmtId="10" fontId="19" fillId="9" borderId="29" xfId="2" applyNumberFormat="1" applyFont="1" applyFill="1" applyBorder="1" applyAlignment="1" applyProtection="1">
      <alignment horizontal="right" vertical="top" wrapText="1"/>
    </xf>
    <xf numFmtId="10" fontId="19" fillId="9" borderId="28" xfId="2" applyNumberFormat="1" applyFont="1" applyFill="1" applyBorder="1" applyAlignment="1" applyProtection="1">
      <alignment horizontal="right" vertical="top" wrapText="1"/>
    </xf>
    <xf numFmtId="2" fontId="3" fillId="9" borderId="2" xfId="2" applyNumberFormat="1" applyFont="1" applyFill="1" applyBorder="1" applyAlignment="1" applyProtection="1">
      <alignment horizontal="right" vertical="top" wrapText="1"/>
    </xf>
    <xf numFmtId="2" fontId="3" fillId="9" borderId="46" xfId="2" applyNumberFormat="1" applyFont="1" applyFill="1" applyBorder="1" applyAlignment="1" applyProtection="1">
      <alignment horizontal="right" vertical="top" wrapText="1"/>
    </xf>
    <xf numFmtId="2" fontId="3" fillId="9" borderId="29" xfId="2" applyNumberFormat="1" applyFont="1" applyFill="1" applyBorder="1" applyAlignment="1" applyProtection="1">
      <alignment horizontal="right" vertical="top" wrapText="1"/>
    </xf>
    <xf numFmtId="10" fontId="3" fillId="9" borderId="2" xfId="2" applyNumberFormat="1" applyFont="1" applyFill="1" applyBorder="1" applyAlignment="1" applyProtection="1">
      <alignment horizontal="right" vertical="top" wrapText="1"/>
    </xf>
    <xf numFmtId="10" fontId="3" fillId="9" borderId="1" xfId="2" applyNumberFormat="1" applyFont="1" applyFill="1" applyBorder="1" applyAlignment="1" applyProtection="1">
      <alignment horizontal="right" vertical="top" wrapText="1"/>
    </xf>
    <xf numFmtId="10" fontId="3" fillId="9" borderId="10" xfId="2" applyNumberFormat="1" applyFont="1" applyFill="1" applyBorder="1" applyAlignment="1" applyProtection="1">
      <alignment horizontal="right" vertical="top" wrapText="1"/>
    </xf>
    <xf numFmtId="10" fontId="3" fillId="9" borderId="40" xfId="2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0" xfId="0" applyFont="1" applyFill="1" applyBorder="1" applyAlignment="1" applyProtection="1">
      <alignment horizontal="center" vertical="top"/>
    </xf>
    <xf numFmtId="4" fontId="1" fillId="3" borderId="37" xfId="2" applyNumberFormat="1" applyFont="1" applyFill="1" applyBorder="1" applyAlignment="1" applyProtection="1">
      <alignment horizontal="right" vertical="top" wrapText="1"/>
    </xf>
    <xf numFmtId="4" fontId="3" fillId="3" borderId="58" xfId="2" applyNumberFormat="1" applyFont="1" applyFill="1" applyBorder="1" applyAlignment="1" applyProtection="1">
      <alignment horizontal="right" vertical="top" wrapText="1"/>
    </xf>
    <xf numFmtId="4" fontId="3" fillId="3" borderId="65" xfId="2" applyNumberFormat="1" applyFont="1" applyFill="1" applyBorder="1" applyAlignment="1" applyProtection="1">
      <alignment horizontal="right" vertical="top" wrapText="1"/>
    </xf>
    <xf numFmtId="4" fontId="3" fillId="3" borderId="38" xfId="2" applyNumberFormat="1" applyFont="1" applyFill="1" applyBorder="1" applyAlignment="1" applyProtection="1">
      <alignment horizontal="right" vertical="top" wrapText="1"/>
    </xf>
    <xf numFmtId="2" fontId="3" fillId="3" borderId="45" xfId="2" applyNumberFormat="1" applyFont="1" applyFill="1" applyBorder="1" applyAlignment="1" applyProtection="1">
      <alignment horizontal="right" vertical="top" wrapText="1"/>
    </xf>
    <xf numFmtId="2" fontId="3" fillId="3" borderId="63" xfId="2" applyNumberFormat="1" applyFont="1" applyFill="1" applyBorder="1" applyAlignment="1" applyProtection="1">
      <alignment horizontal="right" vertical="top" wrapText="1"/>
    </xf>
    <xf numFmtId="0" fontId="3" fillId="9" borderId="0" xfId="0" applyFont="1" applyFill="1" applyBorder="1" applyAlignment="1" applyProtection="1">
      <alignment vertical="center"/>
    </xf>
    <xf numFmtId="4" fontId="1" fillId="9" borderId="7" xfId="2" applyNumberFormat="1" applyFont="1" applyFill="1" applyBorder="1" applyAlignment="1" applyProtection="1">
      <alignment horizontal="right" vertical="top" wrapText="1"/>
    </xf>
    <xf numFmtId="4" fontId="3" fillId="9" borderId="6" xfId="2" applyNumberFormat="1" applyFont="1" applyFill="1" applyBorder="1" applyAlignment="1" applyProtection="1">
      <alignment horizontal="right" vertical="top" wrapText="1"/>
    </xf>
    <xf numFmtId="4" fontId="3" fillId="9" borderId="3" xfId="2" applyNumberFormat="1" applyFont="1" applyFill="1" applyBorder="1" applyAlignment="1" applyProtection="1">
      <alignment horizontal="right" vertical="top" wrapText="1"/>
    </xf>
    <xf numFmtId="4" fontId="3" fillId="9" borderId="0" xfId="2" applyNumberFormat="1" applyFont="1" applyFill="1" applyBorder="1" applyAlignment="1" applyProtection="1">
      <alignment horizontal="right" vertical="top" wrapText="1"/>
    </xf>
    <xf numFmtId="169" fontId="19" fillId="9" borderId="28" xfId="2" applyNumberFormat="1" applyFont="1" applyFill="1" applyBorder="1" applyAlignment="1" applyProtection="1">
      <alignment horizontal="right" vertical="top" wrapText="1"/>
    </xf>
    <xf numFmtId="2" fontId="3" fillId="9" borderId="28" xfId="2" applyNumberFormat="1" applyFont="1" applyFill="1" applyBorder="1" applyAlignment="1" applyProtection="1">
      <alignment horizontal="right" vertical="top" wrapText="1"/>
    </xf>
    <xf numFmtId="2" fontId="3" fillId="9" borderId="49" xfId="2" applyNumberFormat="1" applyFont="1" applyFill="1" applyBorder="1" applyAlignment="1" applyProtection="1">
      <alignment horizontal="right" vertical="top" wrapText="1"/>
    </xf>
    <xf numFmtId="2" fontId="3" fillId="9" borderId="44" xfId="2" applyNumberFormat="1" applyFont="1" applyFill="1" applyBorder="1" applyAlignment="1" applyProtection="1">
      <alignment horizontal="right" vertical="top" wrapText="1"/>
    </xf>
    <xf numFmtId="169" fontId="3" fillId="9" borderId="7" xfId="2" applyNumberFormat="1" applyFont="1" applyFill="1" applyBorder="1" applyAlignment="1" applyProtection="1">
      <alignment horizontal="right" vertical="top" wrapText="1"/>
    </xf>
    <xf numFmtId="10" fontId="3" fillId="9" borderId="7" xfId="2" applyNumberFormat="1" applyFont="1" applyFill="1" applyBorder="1" applyAlignment="1" applyProtection="1">
      <alignment horizontal="right" vertical="top" wrapText="1"/>
    </xf>
    <xf numFmtId="169" fontId="3" fillId="9" borderId="49" xfId="2" applyNumberFormat="1" applyFont="1" applyFill="1" applyBorder="1" applyAlignment="1" applyProtection="1">
      <alignment horizontal="right" vertical="top" wrapText="1"/>
    </xf>
    <xf numFmtId="10" fontId="3" fillId="9" borderId="49" xfId="2" applyNumberFormat="1" applyFont="1" applyFill="1" applyBorder="1" applyAlignment="1" applyProtection="1">
      <alignment horizontal="right" vertical="top" wrapText="1"/>
    </xf>
    <xf numFmtId="10" fontId="3" fillId="9" borderId="44" xfId="2" applyNumberFormat="1" applyFont="1" applyFill="1" applyBorder="1" applyAlignment="1" applyProtection="1">
      <alignment horizontal="right" vertical="top" wrapText="1"/>
    </xf>
    <xf numFmtId="169" fontId="3" fillId="9" borderId="28" xfId="2" applyNumberFormat="1" applyFont="1" applyFill="1" applyBorder="1" applyAlignment="1" applyProtection="1">
      <alignment horizontal="right" vertical="top" wrapText="1"/>
    </xf>
    <xf numFmtId="10" fontId="3" fillId="9" borderId="28" xfId="2" applyNumberFormat="1" applyFont="1" applyFill="1" applyBorder="1" applyAlignment="1" applyProtection="1">
      <alignment horizontal="right" vertical="top" wrapText="1"/>
    </xf>
    <xf numFmtId="49" fontId="3" fillId="9" borderId="29" xfId="2" applyNumberFormat="1" applyFont="1" applyFill="1" applyBorder="1" applyAlignment="1" applyProtection="1">
      <alignment horizontal="right" vertical="top" wrapText="1"/>
    </xf>
    <xf numFmtId="49" fontId="3" fillId="9" borderId="46" xfId="2" applyNumberFormat="1" applyFont="1" applyFill="1" applyBorder="1" applyAlignment="1" applyProtection="1">
      <alignment horizontal="right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7" fillId="0" borderId="0" xfId="0" applyFont="1" applyAlignment="1">
      <alignment horizontal="right" vertical="top" justifyLastLine="1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 wrapText="1"/>
    </xf>
    <xf numFmtId="0" fontId="40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7" fillId="0" borderId="0" xfId="0" applyFont="1" applyAlignment="1">
      <alignment horizontal="left" wrapText="1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9" fillId="3" borderId="34" xfId="0" applyFont="1" applyFill="1" applyBorder="1" applyAlignment="1" applyProtection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9" fillId="3" borderId="10" xfId="0" applyFont="1" applyFill="1" applyBorder="1" applyAlignment="1" applyProtection="1">
      <alignment horizontal="center" vertical="top"/>
    </xf>
    <xf numFmtId="0" fontId="19" fillId="3" borderId="8" xfId="0" applyFont="1" applyFill="1" applyBorder="1" applyAlignment="1" applyProtection="1">
      <alignment horizontal="center" vertical="top"/>
    </xf>
    <xf numFmtId="165" fontId="19" fillId="3" borderId="18" xfId="0" applyNumberFormat="1" applyFont="1" applyFill="1" applyBorder="1" applyAlignment="1" applyProtection="1">
      <alignment horizontal="center" vertical="center" wrapText="1"/>
    </xf>
    <xf numFmtId="165" fontId="19" fillId="3" borderId="26" xfId="0" applyNumberFormat="1" applyFont="1" applyFill="1" applyBorder="1" applyAlignment="1" applyProtection="1">
      <alignment horizontal="center" vertical="center" wrapText="1"/>
    </xf>
    <xf numFmtId="165" fontId="19" fillId="3" borderId="31" xfId="0" applyNumberFormat="1" applyFont="1" applyFill="1" applyBorder="1" applyAlignment="1" applyProtection="1">
      <alignment horizontal="center" vertical="center" wrapText="1"/>
    </xf>
    <xf numFmtId="165" fontId="18" fillId="3" borderId="10" xfId="0" applyNumberFormat="1" applyFont="1" applyFill="1" applyBorder="1" applyAlignment="1" applyProtection="1">
      <alignment horizontal="left" vertical="top" wrapText="1"/>
    </xf>
    <xf numFmtId="165" fontId="18" fillId="3" borderId="8" xfId="0" applyNumberFormat="1" applyFont="1" applyFill="1" applyBorder="1" applyAlignment="1" applyProtection="1">
      <alignment horizontal="left" vertical="top" wrapText="1"/>
    </xf>
    <xf numFmtId="165" fontId="18" fillId="3" borderId="5" xfId="0" applyNumberFormat="1" applyFont="1" applyFill="1" applyBorder="1" applyAlignment="1" applyProtection="1">
      <alignment horizontal="left" vertical="top" wrapText="1"/>
    </xf>
    <xf numFmtId="0" fontId="19" fillId="3" borderId="10" xfId="0" applyFont="1" applyFill="1" applyBorder="1" applyAlignment="1" applyProtection="1">
      <alignment horizontal="left" vertical="top" wrapText="1"/>
    </xf>
    <xf numFmtId="0" fontId="19" fillId="3" borderId="8" xfId="0" applyFont="1" applyFill="1" applyBorder="1" applyAlignment="1" applyProtection="1">
      <alignment horizontal="left" vertical="top" wrapText="1"/>
    </xf>
    <xf numFmtId="0" fontId="18" fillId="3" borderId="25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center" vertical="center"/>
    </xf>
    <xf numFmtId="0" fontId="18" fillId="3" borderId="47" xfId="0" applyFont="1" applyFill="1" applyBorder="1" applyAlignment="1" applyProtection="1">
      <alignment horizontal="center" vertical="center"/>
    </xf>
    <xf numFmtId="49" fontId="19" fillId="4" borderId="18" xfId="0" applyNumberFormat="1" applyFont="1" applyFill="1" applyBorder="1" applyAlignment="1" applyProtection="1">
      <alignment horizontal="center" vertical="top" wrapText="1"/>
    </xf>
    <xf numFmtId="49" fontId="19" fillId="4" borderId="26" xfId="0" applyNumberFormat="1" applyFont="1" applyFill="1" applyBorder="1" applyAlignment="1" applyProtection="1">
      <alignment horizontal="center" vertical="top" wrapText="1"/>
    </xf>
    <xf numFmtId="165" fontId="19" fillId="4" borderId="10" xfId="0" applyNumberFormat="1" applyFont="1" applyFill="1" applyBorder="1" applyAlignment="1" applyProtection="1">
      <alignment horizontal="center" vertical="top" wrapText="1"/>
    </xf>
    <xf numFmtId="165" fontId="19" fillId="4" borderId="8" xfId="0" applyNumberFormat="1" applyFont="1" applyFill="1" applyBorder="1" applyAlignment="1" applyProtection="1">
      <alignment horizontal="center" vertical="top" wrapText="1"/>
    </xf>
    <xf numFmtId="165" fontId="19" fillId="4" borderId="5" xfId="0" applyNumberFormat="1" applyFont="1" applyFill="1" applyBorder="1" applyAlignment="1" applyProtection="1">
      <alignment horizontal="center" vertical="top" wrapText="1"/>
    </xf>
    <xf numFmtId="49" fontId="19" fillId="3" borderId="18" xfId="0" applyNumberFormat="1" applyFont="1" applyFill="1" applyBorder="1" applyAlignment="1" applyProtection="1">
      <alignment horizontal="center" vertical="top" wrapText="1"/>
    </xf>
    <xf numFmtId="49" fontId="19" fillId="3" borderId="26" xfId="0" applyNumberFormat="1" applyFont="1" applyFill="1" applyBorder="1" applyAlignment="1" applyProtection="1">
      <alignment horizontal="center" vertical="top" wrapText="1"/>
    </xf>
    <xf numFmtId="165" fontId="19" fillId="3" borderId="10" xfId="0" applyNumberFormat="1" applyFont="1" applyFill="1" applyBorder="1" applyAlignment="1" applyProtection="1">
      <alignment horizontal="center" vertical="top" wrapText="1"/>
    </xf>
    <xf numFmtId="165" fontId="19" fillId="3" borderId="8" xfId="0" applyNumberFormat="1" applyFont="1" applyFill="1" applyBorder="1" applyAlignment="1" applyProtection="1">
      <alignment horizontal="center" vertical="top" wrapText="1"/>
    </xf>
    <xf numFmtId="165" fontId="19" fillId="3" borderId="5" xfId="0" applyNumberFormat="1" applyFont="1" applyFill="1" applyBorder="1" applyAlignment="1" applyProtection="1">
      <alignment horizontal="center" vertical="top" wrapText="1"/>
    </xf>
    <xf numFmtId="165" fontId="3" fillId="3" borderId="10" xfId="0" applyNumberFormat="1" applyFont="1" applyFill="1" applyBorder="1" applyAlignment="1" applyProtection="1">
      <alignment horizontal="center" vertical="top" wrapText="1"/>
    </xf>
    <xf numFmtId="165" fontId="3" fillId="3" borderId="8" xfId="0" applyNumberFormat="1" applyFont="1" applyFill="1" applyBorder="1" applyAlignment="1" applyProtection="1">
      <alignment horizontal="center" vertical="top" wrapText="1"/>
    </xf>
    <xf numFmtId="165" fontId="3" fillId="3" borderId="5" xfId="0" applyNumberFormat="1" applyFont="1" applyFill="1" applyBorder="1" applyAlignment="1" applyProtection="1">
      <alignment horizontal="center" vertical="top" wrapText="1"/>
    </xf>
    <xf numFmtId="49" fontId="19" fillId="3" borderId="29" xfId="0" applyNumberFormat="1" applyFont="1" applyFill="1" applyBorder="1" applyAlignment="1" applyProtection="1">
      <alignment horizontal="center" vertical="top" wrapText="1"/>
    </xf>
    <xf numFmtId="49" fontId="19" fillId="3" borderId="15" xfId="0" applyNumberFormat="1" applyFont="1" applyFill="1" applyBorder="1" applyAlignment="1" applyProtection="1">
      <alignment horizontal="center" vertical="top" wrapText="1"/>
    </xf>
    <xf numFmtId="49" fontId="19" fillId="3" borderId="3" xfId="0" applyNumberFormat="1" applyFont="1" applyFill="1" applyBorder="1" applyAlignment="1" applyProtection="1">
      <alignment horizontal="center" vertical="top" wrapText="1"/>
    </xf>
    <xf numFmtId="165" fontId="19" fillId="3" borderId="10" xfId="0" applyNumberFormat="1" applyFont="1" applyFill="1" applyBorder="1" applyAlignment="1" applyProtection="1">
      <alignment horizontal="left" vertical="top" wrapText="1"/>
    </xf>
    <xf numFmtId="165" fontId="19" fillId="3" borderId="8" xfId="0" applyNumberFormat="1" applyFont="1" applyFill="1" applyBorder="1" applyAlignment="1" applyProtection="1">
      <alignment horizontal="left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9" fontId="19" fillId="3" borderId="10" xfId="0" applyNumberFormat="1" applyFont="1" applyFill="1" applyBorder="1" applyAlignment="1" applyProtection="1">
      <alignment horizontal="center" vertical="top" wrapText="1"/>
    </xf>
    <xf numFmtId="49" fontId="19" fillId="3" borderId="5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3" borderId="8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49" fontId="19" fillId="3" borderId="8" xfId="0" applyNumberFormat="1" applyFont="1" applyFill="1" applyBorder="1" applyAlignment="1" applyProtection="1">
      <alignment horizontal="center" vertical="top" wrapText="1"/>
    </xf>
    <xf numFmtId="165" fontId="19" fillId="3" borderId="5" xfId="0" applyNumberFormat="1" applyFont="1" applyFill="1" applyBorder="1" applyAlignment="1" applyProtection="1">
      <alignment horizontal="left" vertical="top" wrapText="1"/>
    </xf>
    <xf numFmtId="0" fontId="23" fillId="3" borderId="0" xfId="0" applyFont="1" applyFill="1" applyBorder="1" applyAlignment="1" applyProtection="1">
      <alignment horizontal="center" vertical="top" wrapText="1"/>
    </xf>
    <xf numFmtId="0" fontId="23" fillId="3" borderId="0" xfId="0" applyFont="1" applyFill="1" applyBorder="1" applyAlignment="1" applyProtection="1">
      <alignment horizontal="center" wrapText="1"/>
    </xf>
    <xf numFmtId="0" fontId="0" fillId="3" borderId="0" xfId="0" applyFill="1" applyBorder="1"/>
    <xf numFmtId="0" fontId="34" fillId="3" borderId="0" xfId="0" applyFont="1" applyFill="1" applyBorder="1" applyAlignment="1" applyProtection="1">
      <alignment horizontal="center" vertical="top"/>
    </xf>
    <xf numFmtId="0" fontId="3" fillId="3" borderId="23" xfId="0" applyFont="1" applyFill="1" applyBorder="1" applyAlignment="1" applyProtection="1">
      <alignment horizontal="center" vertical="top"/>
    </xf>
    <xf numFmtId="165" fontId="19" fillId="3" borderId="30" xfId="0" applyNumberFormat="1" applyFont="1" applyFill="1" applyBorder="1" applyAlignment="1" applyProtection="1">
      <alignment horizontal="center" vertical="center" wrapText="1"/>
    </xf>
    <xf numFmtId="165" fontId="19" fillId="3" borderId="51" xfId="0" applyNumberFormat="1" applyFont="1" applyFill="1" applyBorder="1" applyAlignment="1" applyProtection="1">
      <alignment horizontal="center" vertical="center" wrapText="1"/>
    </xf>
    <xf numFmtId="165" fontId="19" fillId="3" borderId="8" xfId="0" applyNumberFormat="1" applyFont="1" applyFill="1" applyBorder="1" applyAlignment="1" applyProtection="1">
      <alignment horizontal="center" vertical="center" wrapText="1"/>
    </xf>
    <xf numFmtId="165" fontId="19" fillId="3" borderId="5" xfId="0" applyNumberFormat="1" applyFont="1" applyFill="1" applyBorder="1" applyAlignment="1" applyProtection="1">
      <alignment horizontal="center" vertical="center" wrapText="1"/>
    </xf>
    <xf numFmtId="165" fontId="19" fillId="3" borderId="60" xfId="0" applyNumberFormat="1" applyFont="1" applyFill="1" applyBorder="1" applyAlignment="1" applyProtection="1">
      <alignment horizontal="center" vertical="center" wrapText="1"/>
    </xf>
    <xf numFmtId="165" fontId="19" fillId="3" borderId="21" xfId="0" applyNumberFormat="1" applyFont="1" applyFill="1" applyBorder="1" applyAlignment="1" applyProtection="1">
      <alignment horizontal="center" vertical="center" wrapText="1"/>
    </xf>
    <xf numFmtId="165" fontId="19" fillId="3" borderId="22" xfId="0" applyNumberFormat="1" applyFont="1" applyFill="1" applyBorder="1" applyAlignment="1" applyProtection="1">
      <alignment horizontal="center" vertical="center" wrapText="1"/>
    </xf>
    <xf numFmtId="165" fontId="19" fillId="3" borderId="60" xfId="0" applyNumberFormat="1" applyFont="1" applyFill="1" applyBorder="1" applyAlignment="1" applyProtection="1">
      <alignment horizontal="center" vertical="top" wrapText="1"/>
    </xf>
    <xf numFmtId="165" fontId="19" fillId="3" borderId="21" xfId="0" applyNumberFormat="1" applyFont="1" applyFill="1" applyBorder="1" applyAlignment="1" applyProtection="1">
      <alignment horizontal="center" vertical="top" wrapText="1"/>
    </xf>
    <xf numFmtId="165" fontId="19" fillId="3" borderId="22" xfId="0" applyNumberFormat="1" applyFont="1" applyFill="1" applyBorder="1" applyAlignment="1" applyProtection="1">
      <alignment horizontal="center" vertical="top" wrapText="1"/>
    </xf>
    <xf numFmtId="165" fontId="19" fillId="3" borderId="4" xfId="0" applyNumberFormat="1" applyFont="1" applyFill="1" applyBorder="1" applyAlignment="1" applyProtection="1">
      <alignment horizontal="center" vertical="top" wrapText="1"/>
    </xf>
    <xf numFmtId="165" fontId="19" fillId="3" borderId="7" xfId="0" applyNumberFormat="1" applyFont="1" applyFill="1" applyBorder="1" applyAlignment="1" applyProtection="1">
      <alignment horizontal="center" vertical="top" wrapText="1"/>
    </xf>
    <xf numFmtId="165" fontId="19" fillId="3" borderId="2" xfId="0" applyNumberFormat="1" applyFont="1" applyFill="1" applyBorder="1" applyAlignment="1" applyProtection="1">
      <alignment horizontal="center" vertical="top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 wrapText="1"/>
    </xf>
    <xf numFmtId="165" fontId="19" fillId="3" borderId="10" xfId="0" applyNumberFormat="1" applyFont="1" applyFill="1" applyBorder="1" applyAlignment="1" applyProtection="1">
      <alignment horizontal="center" vertical="center" wrapText="1"/>
    </xf>
    <xf numFmtId="10" fontId="19" fillId="3" borderId="10" xfId="0" applyNumberFormat="1" applyFont="1" applyFill="1" applyBorder="1" applyAlignment="1" applyProtection="1">
      <alignment horizontal="center" vertical="center" wrapText="1"/>
    </xf>
    <xf numFmtId="10" fontId="19" fillId="3" borderId="5" xfId="0" applyNumberFormat="1" applyFont="1" applyFill="1" applyBorder="1" applyAlignment="1" applyProtection="1">
      <alignment horizontal="center" vertical="center" wrapText="1"/>
    </xf>
    <xf numFmtId="165" fontId="19" fillId="3" borderId="34" xfId="0" applyNumberFormat="1" applyFont="1" applyFill="1" applyBorder="1" applyAlignment="1" applyProtection="1">
      <alignment horizontal="center" vertical="top" wrapText="1"/>
    </xf>
    <xf numFmtId="165" fontId="19" fillId="3" borderId="28" xfId="0" applyNumberFormat="1" applyFont="1" applyFill="1" applyBorder="1" applyAlignment="1" applyProtection="1">
      <alignment horizontal="center" vertical="top" wrapText="1"/>
    </xf>
    <xf numFmtId="165" fontId="19" fillId="3" borderId="29" xfId="0" applyNumberFormat="1" applyFont="1" applyFill="1" applyBorder="1" applyAlignment="1" applyProtection="1">
      <alignment horizontal="center" vertical="top" wrapText="1"/>
    </xf>
    <xf numFmtId="165" fontId="19" fillId="7" borderId="4" xfId="0" applyNumberFormat="1" applyFont="1" applyFill="1" applyBorder="1" applyAlignment="1" applyProtection="1">
      <alignment horizontal="center" vertical="top" wrapText="1"/>
    </xf>
    <xf numFmtId="165" fontId="19" fillId="7" borderId="7" xfId="0" applyNumberFormat="1" applyFont="1" applyFill="1" applyBorder="1" applyAlignment="1" applyProtection="1">
      <alignment horizontal="center" vertical="top" wrapText="1"/>
    </xf>
    <xf numFmtId="165" fontId="19" fillId="7" borderId="2" xfId="0" applyNumberFormat="1" applyFont="1" applyFill="1" applyBorder="1" applyAlignment="1" applyProtection="1">
      <alignment horizontal="center" vertical="top" wrapText="1"/>
    </xf>
    <xf numFmtId="165" fontId="19" fillId="6" borderId="4" xfId="0" applyNumberFormat="1" applyFont="1" applyFill="1" applyBorder="1" applyAlignment="1" applyProtection="1">
      <alignment horizontal="center" vertical="top" wrapText="1"/>
    </xf>
    <xf numFmtId="165" fontId="19" fillId="6" borderId="7" xfId="0" applyNumberFormat="1" applyFont="1" applyFill="1" applyBorder="1" applyAlignment="1" applyProtection="1">
      <alignment horizontal="center" vertical="top" wrapText="1"/>
    </xf>
    <xf numFmtId="165" fontId="19" fillId="6" borderId="2" xfId="0" applyNumberFormat="1" applyFont="1" applyFill="1" applyBorder="1" applyAlignment="1" applyProtection="1">
      <alignment horizontal="center" vertical="top" wrapText="1"/>
    </xf>
    <xf numFmtId="0" fontId="19" fillId="3" borderId="10" xfId="0" applyFont="1" applyFill="1" applyBorder="1" applyAlignment="1" applyProtection="1">
      <alignment horizontal="center" vertical="top" wrapText="1"/>
    </xf>
    <xf numFmtId="0" fontId="19" fillId="3" borderId="27" xfId="0" applyFont="1" applyFill="1" applyBorder="1" applyAlignment="1" applyProtection="1">
      <alignment horizontal="left" vertical="top" wrapText="1"/>
    </xf>
    <xf numFmtId="0" fontId="0" fillId="3" borderId="28" xfId="0" applyFill="1" applyBorder="1"/>
    <xf numFmtId="0" fontId="0" fillId="3" borderId="29" xfId="0" applyFill="1" applyBorder="1"/>
    <xf numFmtId="0" fontId="0" fillId="3" borderId="19" xfId="0" applyFill="1" applyBorder="1"/>
    <xf numFmtId="0" fontId="0" fillId="3" borderId="0" xfId="0" applyFill="1"/>
    <xf numFmtId="0" fontId="0" fillId="3" borderId="15" xfId="0" applyFill="1" applyBorder="1"/>
    <xf numFmtId="0" fontId="0" fillId="3" borderId="8" xfId="0" applyFill="1" applyBorder="1"/>
    <xf numFmtId="165" fontId="19" fillId="8" borderId="4" xfId="0" applyNumberFormat="1" applyFont="1" applyFill="1" applyBorder="1" applyAlignment="1" applyProtection="1">
      <alignment horizontal="center" vertical="top" wrapText="1"/>
    </xf>
    <xf numFmtId="165" fontId="19" fillId="8" borderId="7" xfId="0" applyNumberFormat="1" applyFont="1" applyFill="1" applyBorder="1" applyAlignment="1" applyProtection="1">
      <alignment horizontal="center" vertical="top" wrapText="1"/>
    </xf>
    <xf numFmtId="0" fontId="21" fillId="8" borderId="7" xfId="0" applyFont="1" applyFill="1" applyBorder="1" applyAlignment="1">
      <alignment horizontal="center" vertical="top" wrapText="1"/>
    </xf>
    <xf numFmtId="0" fontId="21" fillId="8" borderId="2" xfId="0" applyFont="1" applyFill="1" applyBorder="1" applyAlignment="1">
      <alignment horizontal="center" vertical="top" wrapText="1"/>
    </xf>
    <xf numFmtId="0" fontId="21" fillId="3" borderId="7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top" wrapText="1"/>
    </xf>
    <xf numFmtId="165" fontId="19" fillId="9" borderId="4" xfId="0" applyNumberFormat="1" applyFont="1" applyFill="1" applyBorder="1" applyAlignment="1" applyProtection="1">
      <alignment horizontal="center" vertical="top" wrapText="1"/>
    </xf>
    <xf numFmtId="165" fontId="19" fillId="9" borderId="7" xfId="0" applyNumberFormat="1" applyFont="1" applyFill="1" applyBorder="1" applyAlignment="1" applyProtection="1">
      <alignment horizontal="center" vertical="top" wrapText="1"/>
    </xf>
    <xf numFmtId="0" fontId="21" fillId="9" borderId="7" xfId="0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vertical="top"/>
    </xf>
    <xf numFmtId="0" fontId="15" fillId="3" borderId="7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9" fillId="3" borderId="28" xfId="0" applyFont="1" applyFill="1" applyBorder="1" applyAlignment="1" applyProtection="1">
      <alignment horizontal="left" vertical="top" wrapText="1"/>
    </xf>
    <xf numFmtId="0" fontId="19" fillId="3" borderId="29" xfId="0" applyFont="1" applyFill="1" applyBorder="1" applyAlignment="1" applyProtection="1">
      <alignment horizontal="left" vertical="top" wrapText="1"/>
    </xf>
    <xf numFmtId="0" fontId="19" fillId="3" borderId="0" xfId="0" applyFont="1" applyFill="1" applyBorder="1" applyAlignment="1" applyProtection="1">
      <alignment horizontal="left" vertical="top" wrapText="1"/>
    </xf>
    <xf numFmtId="0" fontId="19" fillId="3" borderId="15" xfId="0" applyFont="1" applyFill="1" applyBorder="1" applyAlignment="1" applyProtection="1">
      <alignment horizontal="left" vertical="top" wrapText="1"/>
    </xf>
    <xf numFmtId="0" fontId="19" fillId="3" borderId="6" xfId="0" applyFont="1" applyFill="1" applyBorder="1" applyAlignment="1" applyProtection="1">
      <alignment horizontal="left" vertical="top" wrapText="1"/>
    </xf>
    <xf numFmtId="0" fontId="19" fillId="3" borderId="3" xfId="0" applyFont="1" applyFill="1" applyBorder="1" applyAlignment="1" applyProtection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165" fontId="18" fillId="4" borderId="20" xfId="0" applyNumberFormat="1" applyFont="1" applyFill="1" applyBorder="1" applyAlignment="1" applyProtection="1">
      <alignment horizontal="left" vertical="top" wrapText="1"/>
    </xf>
    <xf numFmtId="165" fontId="18" fillId="4" borderId="21" xfId="0" applyNumberFormat="1" applyFont="1" applyFill="1" applyBorder="1" applyAlignment="1" applyProtection="1">
      <alignment horizontal="left" vertical="top" wrapText="1"/>
    </xf>
    <xf numFmtId="165" fontId="18" fillId="4" borderId="22" xfId="0" applyNumberFormat="1" applyFont="1" applyFill="1" applyBorder="1" applyAlignment="1" applyProtection="1">
      <alignment horizontal="left" vertical="top" wrapText="1"/>
    </xf>
    <xf numFmtId="165" fontId="18" fillId="4" borderId="19" xfId="0" applyNumberFormat="1" applyFont="1" applyFill="1" applyBorder="1" applyAlignment="1" applyProtection="1">
      <alignment horizontal="left" vertical="top" wrapText="1"/>
    </xf>
    <xf numFmtId="165" fontId="18" fillId="4" borderId="0" xfId="0" applyNumberFormat="1" applyFont="1" applyFill="1" applyBorder="1" applyAlignment="1" applyProtection="1">
      <alignment horizontal="left" vertical="top" wrapText="1"/>
    </xf>
    <xf numFmtId="165" fontId="18" fillId="4" borderId="15" xfId="0" applyNumberFormat="1" applyFont="1" applyFill="1" applyBorder="1" applyAlignment="1" applyProtection="1">
      <alignment horizontal="left" vertical="top" wrapText="1"/>
    </xf>
    <xf numFmtId="165" fontId="19" fillId="5" borderId="4" xfId="0" applyNumberFormat="1" applyFont="1" applyFill="1" applyBorder="1" applyAlignment="1" applyProtection="1">
      <alignment horizontal="center" vertical="top" wrapText="1"/>
    </xf>
    <xf numFmtId="165" fontId="19" fillId="5" borderId="7" xfId="0" applyNumberFormat="1" applyFont="1" applyFill="1" applyBorder="1" applyAlignment="1" applyProtection="1">
      <alignment horizontal="center" vertical="top" wrapText="1"/>
    </xf>
    <xf numFmtId="165" fontId="19" fillId="5" borderId="2" xfId="0" applyNumberFormat="1" applyFont="1" applyFill="1" applyBorder="1" applyAlignment="1" applyProtection="1">
      <alignment horizontal="center" vertical="top" wrapText="1"/>
    </xf>
    <xf numFmtId="0" fontId="0" fillId="3" borderId="9" xfId="0" applyFill="1" applyBorder="1"/>
    <xf numFmtId="0" fontId="0" fillId="3" borderId="33" xfId="0" applyFill="1" applyBorder="1"/>
    <xf numFmtId="0" fontId="0" fillId="3" borderId="6" xfId="0" applyFill="1" applyBorder="1"/>
    <xf numFmtId="0" fontId="0" fillId="3" borderId="3" xfId="0" applyFill="1" applyBorder="1"/>
    <xf numFmtId="165" fontId="18" fillId="3" borderId="8" xfId="0" applyNumberFormat="1" applyFont="1" applyFill="1" applyBorder="1" applyAlignment="1" applyProtection="1">
      <alignment horizontal="center" vertical="top" wrapText="1"/>
    </xf>
    <xf numFmtId="165" fontId="18" fillId="3" borderId="5" xfId="0" applyNumberFormat="1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 applyProtection="1">
      <alignment horizontal="left" wrapText="1"/>
    </xf>
    <xf numFmtId="0" fontId="0" fillId="3" borderId="0" xfId="0" applyFill="1" applyAlignment="1">
      <alignment horizontal="left" wrapText="1"/>
    </xf>
    <xf numFmtId="165" fontId="32" fillId="3" borderId="21" xfId="0" applyNumberFormat="1" applyFont="1" applyFill="1" applyBorder="1" applyAlignment="1" applyProtection="1">
      <alignment horizontal="justify" vertical="top" wrapText="1"/>
    </xf>
    <xf numFmtId="165" fontId="18" fillId="4" borderId="1" xfId="0" applyNumberFormat="1" applyFont="1" applyFill="1" applyBorder="1" applyAlignment="1" applyProtection="1">
      <alignment horizontal="left" vertical="top"/>
    </xf>
    <xf numFmtId="165" fontId="19" fillId="3" borderId="27" xfId="0" applyNumberFormat="1" applyFont="1" applyFill="1" applyBorder="1" applyAlignment="1" applyProtection="1">
      <alignment horizontal="left" vertical="top" wrapText="1"/>
    </xf>
    <xf numFmtId="165" fontId="19" fillId="3" borderId="28" xfId="0" applyNumberFormat="1" applyFont="1" applyFill="1" applyBorder="1" applyAlignment="1" applyProtection="1">
      <alignment horizontal="left" vertical="top" wrapText="1"/>
    </xf>
    <xf numFmtId="165" fontId="19" fillId="3" borderId="29" xfId="0" applyNumberFormat="1" applyFont="1" applyFill="1" applyBorder="1" applyAlignment="1" applyProtection="1">
      <alignment horizontal="left" vertical="top" wrapText="1"/>
    </xf>
    <xf numFmtId="165" fontId="19" fillId="3" borderId="19" xfId="0" applyNumberFormat="1" applyFont="1" applyFill="1" applyBorder="1" applyAlignment="1" applyProtection="1">
      <alignment horizontal="left" vertical="top" wrapText="1"/>
    </xf>
    <xf numFmtId="165" fontId="19" fillId="3" borderId="0" xfId="0" applyNumberFormat="1" applyFont="1" applyFill="1" applyBorder="1" applyAlignment="1" applyProtection="1">
      <alignment horizontal="left" vertical="top" wrapText="1"/>
    </xf>
    <xf numFmtId="165" fontId="19" fillId="3" borderId="15" xfId="0" applyNumberFormat="1" applyFont="1" applyFill="1" applyBorder="1" applyAlignment="1" applyProtection="1">
      <alignment horizontal="left" vertical="top" wrapText="1"/>
    </xf>
    <xf numFmtId="165" fontId="3" fillId="3" borderId="27" xfId="0" applyNumberFormat="1" applyFont="1" applyFill="1" applyBorder="1" applyAlignment="1" applyProtection="1">
      <alignment horizontal="left" vertical="top" wrapText="1"/>
    </xf>
    <xf numFmtId="165" fontId="3" fillId="3" borderId="28" xfId="0" applyNumberFormat="1" applyFont="1" applyFill="1" applyBorder="1" applyAlignment="1" applyProtection="1">
      <alignment horizontal="left" vertical="top" wrapText="1"/>
    </xf>
    <xf numFmtId="165" fontId="3" fillId="3" borderId="29" xfId="0" applyNumberFormat="1" applyFont="1" applyFill="1" applyBorder="1" applyAlignment="1" applyProtection="1">
      <alignment horizontal="left" vertical="top" wrapText="1"/>
    </xf>
    <xf numFmtId="165" fontId="3" fillId="3" borderId="19" xfId="0" applyNumberFormat="1" applyFont="1" applyFill="1" applyBorder="1" applyAlignment="1" applyProtection="1">
      <alignment horizontal="left" vertical="top" wrapText="1"/>
    </xf>
    <xf numFmtId="165" fontId="3" fillId="3" borderId="0" xfId="0" applyNumberFormat="1" applyFont="1" applyFill="1" applyBorder="1" applyAlignment="1" applyProtection="1">
      <alignment horizontal="left" vertical="top" wrapText="1"/>
    </xf>
    <xf numFmtId="165" fontId="3" fillId="3" borderId="15" xfId="0" applyNumberFormat="1" applyFont="1" applyFill="1" applyBorder="1" applyAlignment="1" applyProtection="1">
      <alignment horizontal="left" vertical="top" wrapText="1"/>
    </xf>
    <xf numFmtId="165" fontId="3" fillId="3" borderId="69" xfId="0" applyNumberFormat="1" applyFont="1" applyFill="1" applyBorder="1" applyAlignment="1" applyProtection="1">
      <alignment horizontal="left" vertical="top" wrapText="1"/>
    </xf>
    <xf numFmtId="165" fontId="3" fillId="3" borderId="23" xfId="0" applyNumberFormat="1" applyFont="1" applyFill="1" applyBorder="1" applyAlignment="1" applyProtection="1">
      <alignment horizontal="left" vertical="top" wrapText="1"/>
    </xf>
    <xf numFmtId="165" fontId="3" fillId="3" borderId="70" xfId="0" applyNumberFormat="1" applyFont="1" applyFill="1" applyBorder="1" applyAlignment="1" applyProtection="1">
      <alignment horizontal="left" vertical="top" wrapText="1"/>
    </xf>
    <xf numFmtId="165" fontId="3" fillId="3" borderId="0" xfId="0" applyNumberFormat="1" applyFont="1" applyFill="1" applyBorder="1" applyAlignment="1" applyProtection="1">
      <alignment horizontal="justify" vertical="top" wrapText="1"/>
    </xf>
    <xf numFmtId="0" fontId="0" fillId="3" borderId="0" xfId="0" applyFill="1" applyAlignment="1">
      <alignment horizontal="justify" vertical="top" wrapText="1"/>
    </xf>
    <xf numFmtId="0" fontId="0" fillId="3" borderId="5" xfId="0" applyFill="1" applyBorder="1" applyAlignment="1">
      <alignment horizontal="center" vertical="top" wrapText="1"/>
    </xf>
    <xf numFmtId="0" fontId="43" fillId="3" borderId="8" xfId="0" applyFont="1" applyFill="1" applyBorder="1" applyAlignment="1">
      <alignment horizontal="center" vertical="top" wrapText="1"/>
    </xf>
    <xf numFmtId="0" fontId="43" fillId="3" borderId="5" xfId="0" applyFont="1" applyFill="1" applyBorder="1" applyAlignment="1">
      <alignment horizontal="center" vertical="top" wrapText="1"/>
    </xf>
    <xf numFmtId="49" fontId="19" fillId="3" borderId="1" xfId="0" applyNumberFormat="1" applyFont="1" applyFill="1" applyBorder="1" applyAlignment="1" applyProtection="1">
      <alignment horizontal="center" vertical="top" wrapText="1"/>
    </xf>
    <xf numFmtId="165" fontId="18" fillId="3" borderId="1" xfId="0" applyNumberFormat="1" applyFont="1" applyFill="1" applyBorder="1" applyAlignment="1" applyProtection="1">
      <alignment horizontal="left" vertical="top" wrapText="1"/>
    </xf>
    <xf numFmtId="165" fontId="19" fillId="3" borderId="1" xfId="0" applyNumberFormat="1" applyFont="1" applyFill="1" applyBorder="1" applyAlignment="1" applyProtection="1">
      <alignment horizontal="left" vertical="top" wrapText="1"/>
    </xf>
    <xf numFmtId="49" fontId="19" fillId="4" borderId="10" xfId="0" applyNumberFormat="1" applyFont="1" applyFill="1" applyBorder="1" applyAlignment="1" applyProtection="1">
      <alignment horizontal="center" vertical="top" wrapText="1"/>
    </xf>
    <xf numFmtId="49" fontId="19" fillId="4" borderId="8" xfId="0" applyNumberFormat="1" applyFont="1" applyFill="1" applyBorder="1" applyAlignment="1" applyProtection="1">
      <alignment horizontal="center" vertical="top" wrapText="1"/>
    </xf>
    <xf numFmtId="49" fontId="19" fillId="4" borderId="5" xfId="0" applyNumberFormat="1" applyFont="1" applyFill="1" applyBorder="1" applyAlignment="1" applyProtection="1">
      <alignment horizontal="center" vertical="top" wrapText="1"/>
    </xf>
    <xf numFmtId="165" fontId="18" fillId="4" borderId="8" xfId="0" applyNumberFormat="1" applyFont="1" applyFill="1" applyBorder="1" applyAlignment="1" applyProtection="1">
      <alignment horizontal="center" vertical="top" wrapText="1"/>
    </xf>
    <xf numFmtId="165" fontId="18" fillId="4" borderId="5" xfId="0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35" fillId="0" borderId="0" xfId="0" applyFont="1" applyAlignment="1">
      <alignment horizontal="justify" wrapText="1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center" vertical="top" wrapText="1"/>
    </xf>
    <xf numFmtId="3" fontId="20" fillId="0" borderId="30" xfId="0" applyNumberFormat="1" applyFont="1" applyBorder="1" applyAlignment="1">
      <alignment horizontal="center" vertical="top" wrapText="1"/>
    </xf>
    <xf numFmtId="3" fontId="20" fillId="0" borderId="31" xfId="0" applyNumberFormat="1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4.4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" customHeight="1" x14ac:dyDescent="0.3">
      <c r="A1" s="747" t="s">
        <v>39</v>
      </c>
      <c r="B1" s="748"/>
      <c r="C1" s="749" t="s">
        <v>40</v>
      </c>
      <c r="D1" s="750" t="s">
        <v>44</v>
      </c>
      <c r="E1" s="751"/>
      <c r="F1" s="752"/>
      <c r="G1" s="750" t="s">
        <v>17</v>
      </c>
      <c r="H1" s="751"/>
      <c r="I1" s="752"/>
      <c r="J1" s="750" t="s">
        <v>18</v>
      </c>
      <c r="K1" s="751"/>
      <c r="L1" s="752"/>
      <c r="M1" s="750" t="s">
        <v>22</v>
      </c>
      <c r="N1" s="751"/>
      <c r="O1" s="752"/>
      <c r="P1" s="753" t="s">
        <v>23</v>
      </c>
      <c r="Q1" s="754"/>
      <c r="R1" s="750" t="s">
        <v>24</v>
      </c>
      <c r="S1" s="751"/>
      <c r="T1" s="752"/>
      <c r="U1" s="750" t="s">
        <v>25</v>
      </c>
      <c r="V1" s="751"/>
      <c r="W1" s="752"/>
      <c r="X1" s="753" t="s">
        <v>26</v>
      </c>
      <c r="Y1" s="755"/>
      <c r="Z1" s="754"/>
      <c r="AA1" s="753" t="s">
        <v>27</v>
      </c>
      <c r="AB1" s="754"/>
      <c r="AC1" s="750" t="s">
        <v>28</v>
      </c>
      <c r="AD1" s="751"/>
      <c r="AE1" s="752"/>
      <c r="AF1" s="750" t="s">
        <v>29</v>
      </c>
      <c r="AG1" s="751"/>
      <c r="AH1" s="752"/>
      <c r="AI1" s="750" t="s">
        <v>30</v>
      </c>
      <c r="AJ1" s="751"/>
      <c r="AK1" s="752"/>
      <c r="AL1" s="753" t="s">
        <v>31</v>
      </c>
      <c r="AM1" s="754"/>
      <c r="AN1" s="750" t="s">
        <v>32</v>
      </c>
      <c r="AO1" s="751"/>
      <c r="AP1" s="752"/>
      <c r="AQ1" s="750" t="s">
        <v>33</v>
      </c>
      <c r="AR1" s="751"/>
      <c r="AS1" s="752"/>
      <c r="AT1" s="750" t="s">
        <v>34</v>
      </c>
      <c r="AU1" s="751"/>
      <c r="AV1" s="752"/>
    </row>
    <row r="2" spans="1:48" ht="39" customHeight="1" x14ac:dyDescent="0.3">
      <c r="A2" s="748"/>
      <c r="B2" s="748"/>
      <c r="C2" s="749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3">
      <c r="A3" s="749" t="s">
        <v>82</v>
      </c>
      <c r="B3" s="749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749"/>
      <c r="B4" s="749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749"/>
      <c r="B5" s="749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3" x14ac:dyDescent="0.3">
      <c r="A6" s="749"/>
      <c r="B6" s="749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749"/>
      <c r="B7" s="749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3" x14ac:dyDescent="0.3">
      <c r="A8" s="749"/>
      <c r="B8" s="749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3" x14ac:dyDescent="0.3">
      <c r="A9" s="749"/>
      <c r="B9" s="749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.05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756" t="s">
        <v>57</v>
      </c>
      <c r="B1" s="756"/>
      <c r="C1" s="756"/>
      <c r="D1" s="756"/>
      <c r="E1" s="756"/>
    </row>
    <row r="2" spans="1:5" x14ac:dyDescent="0.3">
      <c r="A2" s="12"/>
      <c r="B2" s="12"/>
      <c r="C2" s="12"/>
      <c r="D2" s="12"/>
      <c r="E2" s="12"/>
    </row>
    <row r="3" spans="1:5" x14ac:dyDescent="0.3">
      <c r="A3" s="757" t="s">
        <v>129</v>
      </c>
      <c r="B3" s="757"/>
      <c r="C3" s="757"/>
      <c r="D3" s="757"/>
      <c r="E3" s="757"/>
    </row>
    <row r="4" spans="1:5" ht="45.1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8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8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15.65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5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8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85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758" t="s">
        <v>78</v>
      </c>
      <c r="B26" s="758"/>
      <c r="C26" s="758"/>
      <c r="D26" s="758"/>
      <c r="E26" s="758"/>
    </row>
    <row r="27" spans="1:5" x14ac:dyDescent="0.3">
      <c r="A27" s="28"/>
      <c r="B27" s="28"/>
      <c r="C27" s="28"/>
      <c r="D27" s="28"/>
      <c r="E27" s="28"/>
    </row>
    <row r="28" spans="1:5" x14ac:dyDescent="0.3">
      <c r="A28" s="758" t="s">
        <v>79</v>
      </c>
      <c r="B28" s="758"/>
      <c r="C28" s="758"/>
      <c r="D28" s="758"/>
      <c r="E28" s="758"/>
    </row>
    <row r="29" spans="1:5" x14ac:dyDescent="0.3">
      <c r="A29" s="758"/>
      <c r="B29" s="758"/>
      <c r="C29" s="758"/>
      <c r="D29" s="758"/>
      <c r="E29" s="758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15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772" t="s">
        <v>45</v>
      </c>
      <c r="C3" s="77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.0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759" t="s">
        <v>1</v>
      </c>
      <c r="B5" s="76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85" customHeight="1" x14ac:dyDescent="0.25">
      <c r="A6" s="759"/>
      <c r="B6" s="76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" customHeight="1" x14ac:dyDescent="0.25">
      <c r="A7" s="759"/>
      <c r="B7" s="76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759" t="s">
        <v>3</v>
      </c>
      <c r="B8" s="76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760" t="s">
        <v>204</v>
      </c>
      <c r="N8" s="761"/>
      <c r="O8" s="762"/>
      <c r="P8" s="56"/>
      <c r="Q8" s="56"/>
    </row>
    <row r="9" spans="1:256" ht="33.85" customHeight="1" x14ac:dyDescent="0.25">
      <c r="A9" s="759"/>
      <c r="B9" s="76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5000000000001" customHeight="1" x14ac:dyDescent="0.25">
      <c r="A10" s="759" t="s">
        <v>4</v>
      </c>
      <c r="B10" s="76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49999999999997" customHeight="1" x14ac:dyDescent="0.25">
      <c r="A11" s="759"/>
      <c r="B11" s="76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759" t="s">
        <v>5</v>
      </c>
      <c r="B12" s="76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3.95" customHeight="1" x14ac:dyDescent="0.25">
      <c r="A13" s="759"/>
      <c r="B13" s="76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5.95" customHeight="1" x14ac:dyDescent="0.25">
      <c r="A14" s="759" t="s">
        <v>9</v>
      </c>
      <c r="B14" s="76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759"/>
      <c r="B15" s="76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777"/>
      <c r="AJ16" s="777"/>
      <c r="AK16" s="777"/>
      <c r="AZ16" s="777"/>
      <c r="BA16" s="777"/>
      <c r="BB16" s="777"/>
      <c r="BQ16" s="777"/>
      <c r="BR16" s="777"/>
      <c r="BS16" s="777"/>
      <c r="CH16" s="777"/>
      <c r="CI16" s="777"/>
      <c r="CJ16" s="777"/>
      <c r="CY16" s="777"/>
      <c r="CZ16" s="777"/>
      <c r="DA16" s="777"/>
      <c r="DP16" s="777"/>
      <c r="DQ16" s="777"/>
      <c r="DR16" s="777"/>
      <c r="EG16" s="777"/>
      <c r="EH16" s="777"/>
      <c r="EI16" s="777"/>
      <c r="EX16" s="777"/>
      <c r="EY16" s="777"/>
      <c r="EZ16" s="777"/>
      <c r="FO16" s="777"/>
      <c r="FP16" s="777"/>
      <c r="FQ16" s="777"/>
      <c r="GF16" s="777"/>
      <c r="GG16" s="777"/>
      <c r="GH16" s="777"/>
      <c r="GW16" s="777"/>
      <c r="GX16" s="777"/>
      <c r="GY16" s="777"/>
      <c r="HN16" s="777"/>
      <c r="HO16" s="777"/>
      <c r="HP16" s="777"/>
      <c r="IE16" s="777"/>
      <c r="IF16" s="777"/>
      <c r="IG16" s="777"/>
      <c r="IV16" s="777"/>
    </row>
    <row r="17" spans="1:17" ht="320.25" customHeight="1" x14ac:dyDescent="0.25">
      <c r="A17" s="759" t="s">
        <v>6</v>
      </c>
      <c r="B17" s="76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5">
      <c r="A18" s="759"/>
      <c r="B18" s="76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759" t="s">
        <v>7</v>
      </c>
      <c r="B19" s="76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5">
      <c r="A20" s="759"/>
      <c r="B20" s="76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759" t="s">
        <v>8</v>
      </c>
      <c r="B21" s="76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759"/>
      <c r="B22" s="76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5" customHeight="1" x14ac:dyDescent="0.25">
      <c r="A23" s="763" t="s">
        <v>14</v>
      </c>
      <c r="B23" s="768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5">
      <c r="A24" s="765"/>
      <c r="B24" s="768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767" t="s">
        <v>15</v>
      </c>
      <c r="B25" s="768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5">
      <c r="A26" s="767"/>
      <c r="B26" s="768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8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5" customHeight="1" x14ac:dyDescent="0.25">
      <c r="A31" s="759" t="s">
        <v>93</v>
      </c>
      <c r="B31" s="76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" customHeight="1" x14ac:dyDescent="0.25">
      <c r="A32" s="759"/>
      <c r="B32" s="76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" customHeight="1" x14ac:dyDescent="0.25">
      <c r="A34" s="759" t="s">
        <v>95</v>
      </c>
      <c r="B34" s="76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" customHeight="1" x14ac:dyDescent="0.25">
      <c r="A35" s="759"/>
      <c r="B35" s="76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5">
      <c r="A36" s="775" t="s">
        <v>97</v>
      </c>
      <c r="B36" s="77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5">
      <c r="A37" s="776"/>
      <c r="B37" s="77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5" customHeight="1" x14ac:dyDescent="0.25">
      <c r="A39" s="759" t="s">
        <v>99</v>
      </c>
      <c r="B39" s="76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783" t="s">
        <v>246</v>
      </c>
      <c r="I39" s="784"/>
      <c r="J39" s="784"/>
      <c r="K39" s="784"/>
      <c r="L39" s="784"/>
      <c r="M39" s="784"/>
      <c r="N39" s="784"/>
      <c r="O39" s="785"/>
      <c r="P39" s="55" t="s">
        <v>188</v>
      </c>
      <c r="Q39" s="56"/>
    </row>
    <row r="40" spans="1:17" ht="39.950000000000003" customHeight="1" x14ac:dyDescent="0.25">
      <c r="A40" s="759" t="s">
        <v>10</v>
      </c>
      <c r="B40" s="76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759" t="s">
        <v>100</v>
      </c>
      <c r="B41" s="76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5">
      <c r="A42" s="759"/>
      <c r="B42" s="76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5.95" customHeight="1" x14ac:dyDescent="0.25">
      <c r="A43" s="759" t="s">
        <v>102</v>
      </c>
      <c r="B43" s="76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780" t="s">
        <v>191</v>
      </c>
      <c r="H43" s="781"/>
      <c r="I43" s="781"/>
      <c r="J43" s="781"/>
      <c r="K43" s="781"/>
      <c r="L43" s="781"/>
      <c r="M43" s="781"/>
      <c r="N43" s="781"/>
      <c r="O43" s="782"/>
      <c r="P43" s="56"/>
      <c r="Q43" s="56"/>
    </row>
    <row r="44" spans="1:17" ht="39.950000000000003" customHeight="1" x14ac:dyDescent="0.25">
      <c r="A44" s="759"/>
      <c r="B44" s="76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3" customHeight="1" x14ac:dyDescent="0.25">
      <c r="A45" s="759" t="s">
        <v>104</v>
      </c>
      <c r="B45" s="76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5">
      <c r="A46" s="759" t="s">
        <v>12</v>
      </c>
      <c r="B46" s="76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5">
      <c r="A47" s="770" t="s">
        <v>107</v>
      </c>
      <c r="B47" s="77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5">
      <c r="A48" s="771"/>
      <c r="B48" s="77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80000000000001" customHeight="1" x14ac:dyDescent="0.25">
      <c r="A49" s="770" t="s">
        <v>108</v>
      </c>
      <c r="B49" s="77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5">
      <c r="A50" s="771"/>
      <c r="B50" s="77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759" t="s">
        <v>110</v>
      </c>
      <c r="B51" s="76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5">
      <c r="A52" s="759"/>
      <c r="B52" s="76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8" customHeight="1" x14ac:dyDescent="0.25">
      <c r="A53" s="759" t="s">
        <v>113</v>
      </c>
      <c r="B53" s="76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759"/>
      <c r="B54" s="76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45" customHeight="1" x14ac:dyDescent="0.25">
      <c r="A55" s="759" t="s">
        <v>114</v>
      </c>
      <c r="B55" s="76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45" customHeight="1" x14ac:dyDescent="0.25">
      <c r="A56" s="759"/>
      <c r="B56" s="76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759" t="s">
        <v>116</v>
      </c>
      <c r="B57" s="766" t="s">
        <v>117</v>
      </c>
      <c r="C57" s="53" t="s">
        <v>20</v>
      </c>
      <c r="D57" s="93" t="s">
        <v>234</v>
      </c>
      <c r="E57" s="92"/>
      <c r="F57" s="92" t="s">
        <v>235</v>
      </c>
      <c r="G57" s="769" t="s">
        <v>232</v>
      </c>
      <c r="H57" s="769"/>
      <c r="I57" s="92" t="s">
        <v>236</v>
      </c>
      <c r="J57" s="92" t="s">
        <v>237</v>
      </c>
      <c r="K57" s="760" t="s">
        <v>238</v>
      </c>
      <c r="L57" s="761"/>
      <c r="M57" s="761"/>
      <c r="N57" s="761"/>
      <c r="O57" s="762"/>
      <c r="P57" s="88" t="s">
        <v>198</v>
      </c>
      <c r="Q57" s="56"/>
    </row>
    <row r="58" spans="1:17" ht="39.950000000000003" customHeight="1" x14ac:dyDescent="0.25">
      <c r="A58" s="759"/>
      <c r="B58" s="76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8" customHeight="1" x14ac:dyDescent="0.25">
      <c r="A59" s="763" t="s">
        <v>119</v>
      </c>
      <c r="B59" s="763" t="s">
        <v>118</v>
      </c>
      <c r="C59" s="763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49.94999999999999" customHeight="1" x14ac:dyDescent="0.25">
      <c r="A60" s="764"/>
      <c r="B60" s="764"/>
      <c r="C60" s="764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764"/>
      <c r="B61" s="764"/>
      <c r="C61" s="765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5">
      <c r="A62" s="765"/>
      <c r="B62" s="765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5">
      <c r="A63" s="759" t="s">
        <v>120</v>
      </c>
      <c r="B63" s="76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5">
      <c r="A64" s="759"/>
      <c r="B64" s="76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767" t="s">
        <v>122</v>
      </c>
      <c r="B65" s="768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5">
      <c r="A66" s="767"/>
      <c r="B66" s="768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5">
      <c r="A67" s="759" t="s">
        <v>124</v>
      </c>
      <c r="B67" s="76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5">
      <c r="A68" s="759"/>
      <c r="B68" s="76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770" t="s">
        <v>126</v>
      </c>
      <c r="B69" s="77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5">
      <c r="A70" s="771"/>
      <c r="B70" s="77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778" t="s">
        <v>254</v>
      </c>
      <c r="C73" s="778"/>
      <c r="D73" s="778"/>
      <c r="E73" s="778"/>
      <c r="F73" s="778"/>
      <c r="G73" s="778"/>
      <c r="H73" s="778"/>
      <c r="I73" s="778"/>
      <c r="J73" s="778"/>
      <c r="K73" s="778"/>
      <c r="L73" s="778"/>
      <c r="M73" s="778"/>
      <c r="N73" s="778"/>
      <c r="O73" s="778"/>
      <c r="P73" s="778"/>
      <c r="Q73" s="778"/>
      <c r="R73" s="778"/>
      <c r="S73" s="778"/>
      <c r="T73" s="778"/>
    </row>
    <row r="74" spans="1:20" ht="14.4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4.4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4.4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4.4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4.4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5" customHeight="1" x14ac:dyDescent="0.25">
      <c r="B79" s="779" t="s">
        <v>215</v>
      </c>
      <c r="C79" s="779"/>
      <c r="D79" s="779"/>
      <c r="E79" s="779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opLeftCell="A27" workbookViewId="0">
      <selection activeCell="E32" sqref="E32"/>
    </sheetView>
  </sheetViews>
  <sheetFormatPr defaultColWidth="9.109375" defaultRowHeight="14.4" x14ac:dyDescent="0.25"/>
  <cols>
    <col min="1" max="9" width="9.109375" style="360"/>
    <col min="10" max="10" width="12.44140625" style="360" customWidth="1"/>
    <col min="11" max="16384" width="9.109375" style="360"/>
  </cols>
  <sheetData>
    <row r="1" spans="1:14" x14ac:dyDescent="0.25">
      <c r="A1" s="12"/>
      <c r="B1" s="12"/>
      <c r="C1" s="12"/>
      <c r="D1" s="12"/>
      <c r="E1" s="12"/>
      <c r="F1" s="786" t="s">
        <v>348</v>
      </c>
      <c r="G1" s="786"/>
      <c r="H1" s="786"/>
      <c r="I1" s="786"/>
      <c r="J1" s="786"/>
    </row>
    <row r="2" spans="1:14" ht="15.65" x14ac:dyDescent="0.3">
      <c r="A2" s="12"/>
      <c r="B2" s="12"/>
      <c r="C2" s="12"/>
      <c r="D2" s="12"/>
      <c r="E2" s="424"/>
      <c r="F2" s="423"/>
      <c r="G2" s="423"/>
      <c r="H2" s="790" t="s">
        <v>360</v>
      </c>
      <c r="I2" s="790"/>
      <c r="J2" s="790"/>
    </row>
    <row r="3" spans="1:14" ht="15.65" x14ac:dyDescent="0.25">
      <c r="A3" s="12"/>
      <c r="B3" s="12"/>
      <c r="C3" s="12"/>
      <c r="D3" s="12"/>
      <c r="E3" s="787" t="s">
        <v>361</v>
      </c>
      <c r="F3" s="787"/>
      <c r="G3" s="787"/>
      <c r="H3" s="787"/>
      <c r="I3" s="787"/>
      <c r="J3" s="787"/>
    </row>
    <row r="4" spans="1:14" ht="15.65" x14ac:dyDescent="0.3">
      <c r="A4" s="12"/>
      <c r="B4" s="12"/>
      <c r="C4" s="12"/>
      <c r="D4" s="12"/>
      <c r="E4" s="788" t="s">
        <v>349</v>
      </c>
      <c r="F4" s="788"/>
      <c r="G4" s="788"/>
      <c r="H4" s="788"/>
      <c r="I4" s="788"/>
      <c r="J4" s="788"/>
    </row>
    <row r="5" spans="1:14" ht="15.85" customHeight="1" x14ac:dyDescent="0.3">
      <c r="A5" s="12"/>
      <c r="B5" s="12"/>
      <c r="C5" s="12"/>
      <c r="D5" s="12"/>
      <c r="E5" s="788" t="s">
        <v>362</v>
      </c>
      <c r="F5" s="788"/>
      <c r="G5" s="788"/>
      <c r="H5" s="788"/>
      <c r="I5" s="788"/>
      <c r="J5" s="788"/>
    </row>
    <row r="6" spans="1:14" ht="15.65" x14ac:dyDescent="0.3">
      <c r="A6" s="12"/>
      <c r="B6" s="12"/>
      <c r="C6" s="12"/>
      <c r="D6" s="12"/>
      <c r="E6" s="361"/>
      <c r="F6" s="789"/>
      <c r="G6" s="789"/>
      <c r="H6" s="789"/>
      <c r="I6" s="789"/>
      <c r="J6" s="789"/>
      <c r="K6" s="12"/>
      <c r="L6" s="12"/>
      <c r="M6" s="12"/>
      <c r="N6" s="12"/>
    </row>
    <row r="7" spans="1:14" x14ac:dyDescent="0.25">
      <c r="A7" s="12"/>
      <c r="B7" s="12"/>
      <c r="C7" s="12"/>
      <c r="D7" s="12"/>
      <c r="E7" s="12"/>
      <c r="F7" s="12"/>
      <c r="K7" s="12"/>
      <c r="L7" s="12"/>
      <c r="M7" s="12"/>
      <c r="N7" s="12"/>
    </row>
    <row r="8" spans="1:14" ht="15.65" x14ac:dyDescent="0.25">
      <c r="K8" s="362"/>
      <c r="L8" s="362"/>
      <c r="M8" s="12"/>
      <c r="N8" s="12"/>
    </row>
    <row r="9" spans="1:14" x14ac:dyDescent="0.25">
      <c r="K9" s="12"/>
      <c r="L9" s="12"/>
      <c r="M9" s="12"/>
      <c r="N9" s="12"/>
    </row>
    <row r="10" spans="1:14" x14ac:dyDescent="0.25">
      <c r="K10" s="12"/>
      <c r="L10" s="12"/>
      <c r="M10" s="12"/>
      <c r="N10" s="12"/>
    </row>
    <row r="11" spans="1:14" x14ac:dyDescent="0.25">
      <c r="K11" s="12"/>
      <c r="L11" s="12"/>
      <c r="M11" s="12"/>
      <c r="N11" s="12"/>
    </row>
    <row r="12" spans="1:14" x14ac:dyDescent="0.25">
      <c r="K12" s="12"/>
      <c r="L12" s="12"/>
      <c r="M12" s="12"/>
      <c r="N12" s="12"/>
    </row>
    <row r="13" spans="1:14" x14ac:dyDescent="0.25">
      <c r="A13" s="12"/>
      <c r="B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27.7" customHeight="1" x14ac:dyDescent="0.25">
      <c r="K14" s="12"/>
      <c r="L14" s="12"/>
      <c r="M14" s="12"/>
      <c r="N14" s="12"/>
    </row>
    <row r="15" spans="1:14" ht="15.05" customHeight="1" x14ac:dyDescent="0.25">
      <c r="K15" s="12"/>
      <c r="L15" s="12"/>
      <c r="M15" s="12"/>
      <c r="N15" s="12"/>
    </row>
    <row r="16" spans="1:14" ht="18.8" customHeight="1" x14ac:dyDescent="0.25">
      <c r="K16" s="12"/>
      <c r="L16" s="12"/>
      <c r="M16" s="12"/>
      <c r="N16" s="12"/>
    </row>
    <row r="17" spans="1:14" ht="15.85" customHeight="1" x14ac:dyDescent="0.25">
      <c r="K17" s="12"/>
      <c r="L17" s="12"/>
      <c r="M17" s="12"/>
      <c r="N17" s="12"/>
    </row>
    <row r="18" spans="1:14" hidden="1" x14ac:dyDescent="0.25">
      <c r="K18" s="12"/>
      <c r="L18" s="12"/>
      <c r="M18" s="12"/>
      <c r="N18" s="12"/>
    </row>
    <row r="19" spans="1:14" hidden="1" x14ac:dyDescent="0.25">
      <c r="K19" s="12"/>
      <c r="L19" s="12"/>
      <c r="M19" s="12"/>
      <c r="N19" s="12"/>
    </row>
    <row r="20" spans="1:14" x14ac:dyDescent="0.25">
      <c r="A20" s="795"/>
      <c r="B20" s="795"/>
      <c r="C20" s="795"/>
      <c r="D20" s="795"/>
      <c r="E20" s="795"/>
      <c r="F20" s="795"/>
      <c r="G20" s="795"/>
      <c r="H20" s="795"/>
      <c r="I20" s="795"/>
      <c r="J20" s="795"/>
      <c r="K20" s="12"/>
      <c r="L20" s="12"/>
      <c r="M20" s="12"/>
      <c r="N20" s="12"/>
    </row>
    <row r="21" spans="1:14" ht="22.55" x14ac:dyDescent="0.25">
      <c r="A21" s="798" t="s">
        <v>350</v>
      </c>
      <c r="B21" s="798"/>
      <c r="C21" s="798"/>
      <c r="D21" s="798"/>
      <c r="E21" s="798"/>
      <c r="F21" s="798"/>
      <c r="G21" s="798"/>
      <c r="H21" s="798"/>
      <c r="I21" s="798"/>
      <c r="J21" s="798"/>
      <c r="K21" s="12"/>
      <c r="L21" s="12"/>
      <c r="M21" s="12"/>
      <c r="N21" s="12"/>
    </row>
    <row r="22" spans="1:14" ht="20.7" x14ac:dyDescent="0.25">
      <c r="A22" s="792" t="s">
        <v>357</v>
      </c>
      <c r="B22" s="792"/>
      <c r="C22" s="792"/>
      <c r="D22" s="792"/>
      <c r="E22" s="792"/>
      <c r="F22" s="792"/>
      <c r="G22" s="792"/>
      <c r="H22" s="792"/>
      <c r="I22" s="792"/>
      <c r="J22" s="792"/>
      <c r="K22" s="12"/>
      <c r="L22" s="12"/>
      <c r="M22" s="12"/>
      <c r="N22" s="12"/>
    </row>
    <row r="23" spans="1:14" ht="24.75" customHeight="1" x14ac:dyDescent="0.25">
      <c r="A23" s="793" t="s">
        <v>351</v>
      </c>
      <c r="B23" s="793"/>
      <c r="C23" s="793"/>
      <c r="D23" s="793"/>
      <c r="E23" s="793"/>
      <c r="F23" s="793"/>
      <c r="G23" s="793"/>
      <c r="H23" s="793"/>
      <c r="I23" s="793"/>
      <c r="J23" s="793"/>
      <c r="K23" s="12"/>
      <c r="L23" s="12"/>
      <c r="M23" s="12"/>
      <c r="N23" s="12"/>
    </row>
    <row r="24" spans="1:14" x14ac:dyDescent="0.25">
      <c r="A24" s="794"/>
      <c r="B24" s="794"/>
      <c r="C24" s="794"/>
      <c r="D24" s="794"/>
      <c r="E24" s="794"/>
      <c r="F24" s="794"/>
      <c r="G24" s="794"/>
      <c r="H24" s="794"/>
      <c r="I24" s="794"/>
      <c r="J24" s="794"/>
      <c r="K24" s="12"/>
      <c r="L24" s="12"/>
      <c r="M24" s="12"/>
      <c r="N24" s="12"/>
    </row>
    <row r="25" spans="1:14" ht="4.55" customHeight="1" x14ac:dyDescent="0.25">
      <c r="A25" s="794"/>
      <c r="B25" s="794"/>
      <c r="C25" s="794"/>
      <c r="D25" s="794"/>
      <c r="E25" s="794"/>
      <c r="F25" s="794"/>
      <c r="G25" s="794"/>
      <c r="H25" s="794"/>
      <c r="I25" s="794"/>
      <c r="J25" s="794"/>
      <c r="K25" s="12"/>
      <c r="L25" s="12"/>
      <c r="M25" s="12"/>
      <c r="N25" s="12"/>
    </row>
    <row r="26" spans="1:14" hidden="1" x14ac:dyDescent="0.25">
      <c r="A26" s="794"/>
      <c r="B26" s="794"/>
      <c r="C26" s="794"/>
      <c r="D26" s="794"/>
      <c r="E26" s="794"/>
      <c r="F26" s="794"/>
      <c r="G26" s="794"/>
      <c r="H26" s="794"/>
      <c r="I26" s="794"/>
      <c r="J26" s="794"/>
      <c r="K26" s="12"/>
      <c r="L26" s="12"/>
      <c r="M26" s="12"/>
      <c r="N26" s="12"/>
    </row>
    <row r="27" spans="1:14" ht="17.55" x14ac:dyDescent="0.3">
      <c r="A27" s="12"/>
      <c r="B27" s="12"/>
      <c r="C27" s="12"/>
      <c r="D27" s="12"/>
      <c r="E27" s="379" t="s">
        <v>381</v>
      </c>
      <c r="F27" s="12"/>
      <c r="G27" s="12"/>
      <c r="H27" s="12"/>
      <c r="I27" s="12"/>
      <c r="J27" s="12"/>
      <c r="K27" s="12"/>
      <c r="L27" s="12"/>
      <c r="M27" s="12"/>
      <c r="N27" s="12"/>
    </row>
    <row r="30" spans="1:14" ht="53.25" customHeight="1" x14ac:dyDescent="0.3">
      <c r="G30" s="796"/>
      <c r="H30" s="796"/>
      <c r="I30" s="796"/>
      <c r="J30" s="796"/>
    </row>
    <row r="31" spans="1:14" ht="21.8" customHeight="1" x14ac:dyDescent="0.3">
      <c r="G31" s="797"/>
      <c r="H31" s="797"/>
      <c r="I31" s="797"/>
      <c r="J31" s="797"/>
    </row>
    <row r="32" spans="1:14" ht="15.65" x14ac:dyDescent="0.3">
      <c r="G32" s="788"/>
      <c r="H32" s="788"/>
      <c r="I32" s="788"/>
      <c r="J32" s="788"/>
    </row>
    <row r="39" spans="1:10" ht="15.65" x14ac:dyDescent="0.3">
      <c r="E39" s="799"/>
      <c r="F39" s="799"/>
      <c r="G39" s="799"/>
      <c r="H39" s="799"/>
    </row>
    <row r="40" spans="1:10" ht="53.25" customHeight="1" x14ac:dyDescent="0.3">
      <c r="G40" s="796" t="s">
        <v>358</v>
      </c>
      <c r="H40" s="796"/>
      <c r="I40" s="796"/>
      <c r="J40" s="796"/>
    </row>
    <row r="41" spans="1:10" ht="15.65" x14ac:dyDescent="0.3">
      <c r="G41" s="789" t="s">
        <v>359</v>
      </c>
      <c r="H41" s="789"/>
      <c r="I41" s="789"/>
      <c r="J41" s="789"/>
    </row>
    <row r="43" spans="1:10" ht="17.55" x14ac:dyDescent="0.25">
      <c r="A43" s="791"/>
      <c r="B43" s="791"/>
      <c r="C43" s="791"/>
      <c r="D43" s="791"/>
      <c r="E43" s="791"/>
      <c r="F43" s="791"/>
      <c r="G43" s="791"/>
      <c r="H43" s="791"/>
      <c r="I43" s="791"/>
      <c r="J43" s="791"/>
    </row>
    <row r="51" spans="5:14" ht="17.55" x14ac:dyDescent="0.25">
      <c r="K51" s="363"/>
      <c r="L51" s="363"/>
      <c r="M51" s="363"/>
      <c r="N51" s="363"/>
    </row>
    <row r="53" spans="5:14" x14ac:dyDescent="0.25">
      <c r="E53" s="360">
        <v>2019</v>
      </c>
    </row>
  </sheetData>
  <mergeCells count="18">
    <mergeCell ref="A43:J43"/>
    <mergeCell ref="A22:J22"/>
    <mergeCell ref="A23:J23"/>
    <mergeCell ref="A24:J26"/>
    <mergeCell ref="A20:J20"/>
    <mergeCell ref="G30:J30"/>
    <mergeCell ref="G31:J31"/>
    <mergeCell ref="A21:J21"/>
    <mergeCell ref="G40:J40"/>
    <mergeCell ref="G41:J41"/>
    <mergeCell ref="G32:J32"/>
    <mergeCell ref="E39:H39"/>
    <mergeCell ref="F1:J1"/>
    <mergeCell ref="E3:J3"/>
    <mergeCell ref="E4:J4"/>
    <mergeCell ref="E5:J5"/>
    <mergeCell ref="F6:J6"/>
    <mergeCell ref="H2:J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1"/>
  <sheetViews>
    <sheetView tabSelected="1" view="pageBreakPreview" zoomScale="87" zoomScaleNormal="87" zoomScaleSheetLayoutView="87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F24" sqref="F24"/>
    </sheetView>
  </sheetViews>
  <sheetFormatPr defaultColWidth="9.109375" defaultRowHeight="13.15" x14ac:dyDescent="0.3"/>
  <cols>
    <col min="1" max="1" width="8" style="174" customWidth="1"/>
    <col min="2" max="2" width="26.88671875" style="174" customWidth="1"/>
    <col min="3" max="3" width="21.5546875" style="174" customWidth="1"/>
    <col min="4" max="4" width="20.6640625" style="175" customWidth="1"/>
    <col min="5" max="5" width="12.88671875" style="176" customWidth="1"/>
    <col min="6" max="6" width="13.33203125" style="176" customWidth="1"/>
    <col min="7" max="7" width="8.5546875" style="176" customWidth="1"/>
    <col min="8" max="8" width="12" style="174" hidden="1" customWidth="1"/>
    <col min="9" max="9" width="10.33203125" style="174" hidden="1" customWidth="1"/>
    <col min="10" max="10" width="6" style="174" hidden="1" customWidth="1"/>
    <col min="11" max="11" width="11.5546875" style="174" hidden="1" customWidth="1"/>
    <col min="12" max="12" width="10.33203125" style="174" hidden="1" customWidth="1"/>
    <col min="13" max="13" width="7" style="174" hidden="1" customWidth="1"/>
    <col min="14" max="14" width="10.88671875" style="381" hidden="1" customWidth="1"/>
    <col min="15" max="15" width="9.5546875" style="381" hidden="1" customWidth="1"/>
    <col min="16" max="16" width="6.6640625" style="381" hidden="1" customWidth="1"/>
    <col min="17" max="17" width="11.44140625" style="425" hidden="1" customWidth="1"/>
    <col min="18" max="18" width="10" style="425" hidden="1" customWidth="1"/>
    <col min="19" max="19" width="7" style="425" hidden="1" customWidth="1"/>
    <col min="20" max="20" width="12.44140625" style="174" hidden="1" customWidth="1"/>
    <col min="21" max="21" width="10" style="174" hidden="1" customWidth="1"/>
    <col min="22" max="22" width="8.33203125" style="174" hidden="1" customWidth="1"/>
    <col min="23" max="23" width="12.33203125" style="473" hidden="1" customWidth="1"/>
    <col min="24" max="24" width="9" style="473" hidden="1" customWidth="1"/>
    <col min="25" max="25" width="7.6640625" style="473" hidden="1" customWidth="1"/>
    <col min="26" max="26" width="11.33203125" style="512" hidden="1" customWidth="1"/>
    <col min="27" max="27" width="8.33203125" style="512" hidden="1" customWidth="1"/>
    <col min="28" max="28" width="6.88671875" style="512" hidden="1" customWidth="1"/>
    <col min="29" max="29" width="10.5546875" style="512" hidden="1" customWidth="1"/>
    <col min="30" max="30" width="6.88671875" style="512" hidden="1" customWidth="1"/>
    <col min="31" max="31" width="11.33203125" style="174" hidden="1" customWidth="1"/>
    <col min="32" max="32" width="7" style="174" hidden="1" customWidth="1"/>
    <col min="33" max="33" width="7.5546875" style="174" hidden="1" customWidth="1"/>
    <col min="34" max="34" width="9.44140625" style="174" hidden="1" customWidth="1"/>
    <col min="35" max="35" width="10.6640625" style="174" hidden="1" customWidth="1"/>
    <col min="36" max="36" width="12.6640625" style="618" hidden="1" customWidth="1"/>
    <col min="37" max="37" width="11.109375" style="618" hidden="1" customWidth="1"/>
    <col min="38" max="38" width="9.88671875" style="618" hidden="1" customWidth="1"/>
    <col min="39" max="40" width="7.88671875" style="174" hidden="1" customWidth="1"/>
    <col min="41" max="41" width="12.6640625" style="174" hidden="1" customWidth="1"/>
    <col min="42" max="42" width="10" style="174" hidden="1" customWidth="1"/>
    <col min="43" max="43" width="0.6640625" style="174" hidden="1" customWidth="1"/>
    <col min="44" max="44" width="11.33203125" style="174" hidden="1" customWidth="1"/>
    <col min="45" max="45" width="10.44140625" style="174" hidden="1" customWidth="1"/>
    <col min="46" max="46" width="12.33203125" style="618" customWidth="1"/>
    <col min="47" max="47" width="8.5546875" style="618" hidden="1" customWidth="1"/>
    <col min="48" max="48" width="7.109375" style="618" hidden="1" customWidth="1"/>
    <col min="49" max="49" width="11.5546875" style="618" customWidth="1"/>
    <col min="50" max="50" width="10" style="618" customWidth="1"/>
    <col min="51" max="51" width="13.33203125" style="174" customWidth="1"/>
    <col min="52" max="52" width="7.6640625" style="174" customWidth="1"/>
    <col min="53" max="53" width="7" style="174" customWidth="1"/>
    <col min="54" max="54" width="13.6640625" style="131" customWidth="1"/>
    <col min="55" max="55" width="10.5546875" style="131" customWidth="1"/>
    <col min="56" max="16384" width="9.109375" style="131"/>
  </cols>
  <sheetData>
    <row r="1" spans="1:55" ht="17.55" x14ac:dyDescent="0.3">
      <c r="BB1" s="177" t="s">
        <v>277</v>
      </c>
    </row>
    <row r="2" spans="1:55" s="178" customFormat="1" ht="23.95" customHeight="1" x14ac:dyDescent="0.3">
      <c r="A2" s="846" t="s">
        <v>329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  <c r="AC2" s="846"/>
      <c r="AD2" s="846"/>
      <c r="AE2" s="846"/>
      <c r="AF2" s="846"/>
      <c r="AG2" s="846"/>
      <c r="AH2" s="846"/>
      <c r="AI2" s="846"/>
      <c r="AJ2" s="846"/>
      <c r="AK2" s="846"/>
      <c r="AL2" s="846"/>
      <c r="AM2" s="846"/>
      <c r="AN2" s="846"/>
      <c r="AO2" s="846"/>
      <c r="AP2" s="846"/>
      <c r="AQ2" s="846"/>
      <c r="AR2" s="846"/>
      <c r="AS2" s="846"/>
      <c r="AT2" s="846"/>
      <c r="AU2" s="846"/>
      <c r="AV2" s="846"/>
      <c r="AW2" s="846"/>
      <c r="AX2" s="846"/>
      <c r="AY2" s="846"/>
      <c r="AZ2" s="846"/>
      <c r="BA2" s="846"/>
      <c r="BB2" s="846"/>
    </row>
    <row r="3" spans="1:55" s="179" customFormat="1" ht="17.25" customHeight="1" x14ac:dyDescent="0.3">
      <c r="A3" s="847" t="s">
        <v>293</v>
      </c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C3" s="848"/>
      <c r="AD3" s="848"/>
      <c r="AE3" s="848"/>
      <c r="AF3" s="848"/>
      <c r="AG3" s="848"/>
      <c r="AH3" s="848"/>
      <c r="AI3" s="848"/>
      <c r="AJ3" s="848"/>
      <c r="AK3" s="848"/>
      <c r="AL3" s="848"/>
      <c r="AM3" s="848"/>
      <c r="AN3" s="848"/>
      <c r="AO3" s="848"/>
      <c r="AP3" s="848"/>
      <c r="AQ3" s="848"/>
      <c r="AR3" s="848"/>
      <c r="AS3" s="848"/>
      <c r="AT3" s="848"/>
      <c r="AU3" s="848"/>
      <c r="AV3" s="848"/>
      <c r="AW3" s="848"/>
      <c r="AX3" s="848"/>
      <c r="AY3" s="848"/>
      <c r="AZ3" s="848"/>
      <c r="BA3" s="848"/>
      <c r="BB3" s="848"/>
    </row>
    <row r="4" spans="1:55" s="180" customFormat="1" ht="17.25" customHeight="1" x14ac:dyDescent="0.3">
      <c r="A4" s="849" t="s">
        <v>262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49"/>
      <c r="AR4" s="849"/>
      <c r="AS4" s="849"/>
      <c r="AT4" s="849"/>
      <c r="AU4" s="849"/>
      <c r="AV4" s="849"/>
      <c r="AW4" s="849"/>
      <c r="AX4" s="849"/>
      <c r="AY4" s="849"/>
      <c r="AZ4" s="849"/>
      <c r="BA4" s="849"/>
      <c r="BB4" s="849"/>
    </row>
    <row r="5" spans="1:55" ht="13.8" thickBot="1" x14ac:dyDescent="0.35">
      <c r="A5" s="850"/>
      <c r="B5" s="850"/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0"/>
      <c r="AC5" s="850"/>
      <c r="AD5" s="850"/>
      <c r="AE5" s="850"/>
      <c r="AF5" s="850"/>
      <c r="AG5" s="850"/>
      <c r="AH5" s="850"/>
      <c r="AI5" s="850"/>
      <c r="AJ5" s="850"/>
      <c r="AK5" s="850"/>
      <c r="AL5" s="850"/>
      <c r="AM5" s="850"/>
      <c r="AN5" s="850"/>
      <c r="AO5" s="850"/>
      <c r="AP5" s="722"/>
      <c r="AQ5" s="722"/>
      <c r="AR5" s="722"/>
      <c r="AS5" s="722"/>
      <c r="AT5" s="729"/>
      <c r="AU5" s="729"/>
      <c r="AV5" s="729"/>
      <c r="AW5" s="729"/>
      <c r="AX5" s="729"/>
      <c r="AY5" s="181"/>
      <c r="AZ5" s="181"/>
      <c r="BA5" s="181"/>
      <c r="BB5" s="182" t="s">
        <v>257</v>
      </c>
    </row>
    <row r="6" spans="1:55" ht="15.05" customHeight="1" x14ac:dyDescent="0.3">
      <c r="A6" s="851" t="s">
        <v>0</v>
      </c>
      <c r="B6" s="852" t="s">
        <v>269</v>
      </c>
      <c r="C6" s="852" t="s">
        <v>259</v>
      </c>
      <c r="D6" s="852" t="s">
        <v>40</v>
      </c>
      <c r="E6" s="855" t="s">
        <v>256</v>
      </c>
      <c r="F6" s="856"/>
      <c r="G6" s="857"/>
      <c r="H6" s="858" t="s">
        <v>255</v>
      </c>
      <c r="I6" s="859"/>
      <c r="J6" s="859"/>
      <c r="K6" s="859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859"/>
      <c r="AD6" s="859"/>
      <c r="AE6" s="859"/>
      <c r="AF6" s="859"/>
      <c r="AG6" s="859"/>
      <c r="AH6" s="859"/>
      <c r="AI6" s="859"/>
      <c r="AJ6" s="859"/>
      <c r="AK6" s="859"/>
      <c r="AL6" s="859"/>
      <c r="AM6" s="859"/>
      <c r="AN6" s="859"/>
      <c r="AO6" s="859"/>
      <c r="AP6" s="859"/>
      <c r="AQ6" s="859"/>
      <c r="AR6" s="859"/>
      <c r="AS6" s="859"/>
      <c r="AT6" s="859"/>
      <c r="AU6" s="859"/>
      <c r="AV6" s="859"/>
      <c r="AW6" s="859"/>
      <c r="AX6" s="859"/>
      <c r="AY6" s="859"/>
      <c r="AZ6" s="859"/>
      <c r="BA6" s="860"/>
      <c r="BB6" s="864" t="s">
        <v>286</v>
      </c>
    </row>
    <row r="7" spans="1:55" ht="28.5" customHeight="1" x14ac:dyDescent="0.3">
      <c r="A7" s="806"/>
      <c r="B7" s="853"/>
      <c r="C7" s="853"/>
      <c r="D7" s="853"/>
      <c r="E7" s="867" t="s">
        <v>285</v>
      </c>
      <c r="F7" s="867" t="s">
        <v>287</v>
      </c>
      <c r="G7" s="868" t="s">
        <v>19</v>
      </c>
      <c r="H7" s="870" t="s">
        <v>17</v>
      </c>
      <c r="I7" s="871"/>
      <c r="J7" s="872"/>
      <c r="K7" s="861" t="s">
        <v>18</v>
      </c>
      <c r="L7" s="862"/>
      <c r="M7" s="863"/>
      <c r="N7" s="916" t="s">
        <v>22</v>
      </c>
      <c r="O7" s="917"/>
      <c r="P7" s="918"/>
      <c r="Q7" s="876" t="s">
        <v>24</v>
      </c>
      <c r="R7" s="877"/>
      <c r="S7" s="878"/>
      <c r="T7" s="861" t="s">
        <v>25</v>
      </c>
      <c r="U7" s="862"/>
      <c r="V7" s="863"/>
      <c r="W7" s="873" t="s">
        <v>26</v>
      </c>
      <c r="X7" s="874"/>
      <c r="Y7" s="875"/>
      <c r="Z7" s="887" t="s">
        <v>28</v>
      </c>
      <c r="AA7" s="888"/>
      <c r="AB7" s="888"/>
      <c r="AC7" s="889"/>
      <c r="AD7" s="890"/>
      <c r="AE7" s="861" t="s">
        <v>29</v>
      </c>
      <c r="AF7" s="862"/>
      <c r="AG7" s="862"/>
      <c r="AH7" s="891"/>
      <c r="AI7" s="892"/>
      <c r="AJ7" s="861" t="s">
        <v>30</v>
      </c>
      <c r="AK7" s="862"/>
      <c r="AL7" s="862"/>
      <c r="AM7" s="891"/>
      <c r="AN7" s="892"/>
      <c r="AO7" s="861" t="s">
        <v>32</v>
      </c>
      <c r="AP7" s="862"/>
      <c r="AQ7" s="862"/>
      <c r="AR7" s="891"/>
      <c r="AS7" s="892"/>
      <c r="AT7" s="893" t="s">
        <v>33</v>
      </c>
      <c r="AU7" s="894"/>
      <c r="AV7" s="894"/>
      <c r="AW7" s="895"/>
      <c r="AX7" s="896"/>
      <c r="AY7" s="861" t="s">
        <v>34</v>
      </c>
      <c r="AZ7" s="862"/>
      <c r="BA7" s="863"/>
      <c r="BB7" s="865"/>
    </row>
    <row r="8" spans="1:55" ht="72.8" customHeight="1" x14ac:dyDescent="0.3">
      <c r="A8" s="807"/>
      <c r="B8" s="854"/>
      <c r="C8" s="854"/>
      <c r="D8" s="854"/>
      <c r="E8" s="854"/>
      <c r="F8" s="854"/>
      <c r="G8" s="869"/>
      <c r="H8" s="378" t="s">
        <v>20</v>
      </c>
      <c r="I8" s="183" t="s">
        <v>21</v>
      </c>
      <c r="J8" s="184" t="s">
        <v>19</v>
      </c>
      <c r="K8" s="183" t="s">
        <v>20</v>
      </c>
      <c r="L8" s="183" t="s">
        <v>21</v>
      </c>
      <c r="M8" s="184" t="s">
        <v>19</v>
      </c>
      <c r="N8" s="382" t="s">
        <v>20</v>
      </c>
      <c r="O8" s="383" t="s">
        <v>21</v>
      </c>
      <c r="P8" s="384" t="s">
        <v>19</v>
      </c>
      <c r="Q8" s="426" t="s">
        <v>20</v>
      </c>
      <c r="R8" s="427" t="s">
        <v>21</v>
      </c>
      <c r="S8" s="428" t="s">
        <v>19</v>
      </c>
      <c r="T8" s="186" t="s">
        <v>20</v>
      </c>
      <c r="U8" s="183" t="s">
        <v>21</v>
      </c>
      <c r="V8" s="185" t="s">
        <v>19</v>
      </c>
      <c r="W8" s="474" t="s">
        <v>20</v>
      </c>
      <c r="X8" s="475" t="s">
        <v>21</v>
      </c>
      <c r="Y8" s="476" t="s">
        <v>19</v>
      </c>
      <c r="Z8" s="513" t="s">
        <v>20</v>
      </c>
      <c r="AA8" s="514" t="s">
        <v>21</v>
      </c>
      <c r="AB8" s="515" t="s">
        <v>19</v>
      </c>
      <c r="AC8" s="514" t="s">
        <v>21</v>
      </c>
      <c r="AD8" s="515" t="s">
        <v>19</v>
      </c>
      <c r="AE8" s="186" t="s">
        <v>20</v>
      </c>
      <c r="AF8" s="187" t="s">
        <v>21</v>
      </c>
      <c r="AG8" s="185" t="s">
        <v>19</v>
      </c>
      <c r="AH8" s="183" t="s">
        <v>21</v>
      </c>
      <c r="AI8" s="185" t="s">
        <v>19</v>
      </c>
      <c r="AJ8" s="619" t="s">
        <v>20</v>
      </c>
      <c r="AK8" s="620" t="s">
        <v>21</v>
      </c>
      <c r="AL8" s="621" t="s">
        <v>19</v>
      </c>
      <c r="AM8" s="183" t="s">
        <v>21</v>
      </c>
      <c r="AN8" s="185" t="s">
        <v>19</v>
      </c>
      <c r="AO8" s="186" t="s">
        <v>20</v>
      </c>
      <c r="AP8" s="187" t="s">
        <v>21</v>
      </c>
      <c r="AQ8" s="185" t="s">
        <v>19</v>
      </c>
      <c r="AR8" s="183" t="s">
        <v>21</v>
      </c>
      <c r="AS8" s="185" t="s">
        <v>19</v>
      </c>
      <c r="AT8" s="619" t="s">
        <v>20</v>
      </c>
      <c r="AU8" s="620" t="s">
        <v>21</v>
      </c>
      <c r="AV8" s="621" t="s">
        <v>19</v>
      </c>
      <c r="AW8" s="699" t="s">
        <v>21</v>
      </c>
      <c r="AX8" s="621" t="s">
        <v>19</v>
      </c>
      <c r="AY8" s="186" t="s">
        <v>20</v>
      </c>
      <c r="AZ8" s="183" t="s">
        <v>21</v>
      </c>
      <c r="BA8" s="185" t="s">
        <v>19</v>
      </c>
      <c r="BB8" s="866"/>
    </row>
    <row r="9" spans="1:55" s="200" customFormat="1" ht="16.3" thickBot="1" x14ac:dyDescent="0.35">
      <c r="A9" s="188">
        <v>1</v>
      </c>
      <c r="B9" s="189">
        <v>2</v>
      </c>
      <c r="C9" s="189">
        <v>3</v>
      </c>
      <c r="D9" s="189">
        <v>4</v>
      </c>
      <c r="E9" s="190">
        <v>5</v>
      </c>
      <c r="F9" s="191">
        <v>6</v>
      </c>
      <c r="G9" s="192">
        <v>7</v>
      </c>
      <c r="H9" s="191">
        <v>8</v>
      </c>
      <c r="I9" s="193">
        <v>9</v>
      </c>
      <c r="J9" s="194">
        <v>10</v>
      </c>
      <c r="K9" s="193">
        <v>11</v>
      </c>
      <c r="L9" s="191">
        <v>12</v>
      </c>
      <c r="M9" s="194">
        <v>13</v>
      </c>
      <c r="N9" s="385">
        <v>14</v>
      </c>
      <c r="O9" s="386">
        <v>15</v>
      </c>
      <c r="P9" s="387">
        <v>16</v>
      </c>
      <c r="Q9" s="429">
        <v>17</v>
      </c>
      <c r="R9" s="430">
        <v>18</v>
      </c>
      <c r="S9" s="431">
        <v>19</v>
      </c>
      <c r="T9" s="193">
        <v>20</v>
      </c>
      <c r="U9" s="191">
        <v>21</v>
      </c>
      <c r="V9" s="195">
        <v>22</v>
      </c>
      <c r="W9" s="477">
        <v>23</v>
      </c>
      <c r="X9" s="478">
        <v>24</v>
      </c>
      <c r="Y9" s="479">
        <v>25</v>
      </c>
      <c r="Z9" s="516">
        <v>26</v>
      </c>
      <c r="AA9" s="517">
        <v>24</v>
      </c>
      <c r="AB9" s="518">
        <v>25</v>
      </c>
      <c r="AC9" s="517">
        <v>27</v>
      </c>
      <c r="AD9" s="519">
        <v>28</v>
      </c>
      <c r="AE9" s="196">
        <v>29</v>
      </c>
      <c r="AF9" s="197">
        <v>30</v>
      </c>
      <c r="AG9" s="195">
        <v>31</v>
      </c>
      <c r="AH9" s="191">
        <v>30</v>
      </c>
      <c r="AI9" s="194">
        <v>31</v>
      </c>
      <c r="AJ9" s="622">
        <v>32</v>
      </c>
      <c r="AK9" s="623">
        <v>33</v>
      </c>
      <c r="AL9" s="624">
        <v>34</v>
      </c>
      <c r="AM9" s="191">
        <v>33</v>
      </c>
      <c r="AN9" s="194">
        <v>34</v>
      </c>
      <c r="AO9" s="196">
        <v>35</v>
      </c>
      <c r="AP9" s="197">
        <v>36</v>
      </c>
      <c r="AQ9" s="195">
        <v>37</v>
      </c>
      <c r="AR9" s="191">
        <v>36</v>
      </c>
      <c r="AS9" s="194">
        <v>37</v>
      </c>
      <c r="AT9" s="622">
        <v>38</v>
      </c>
      <c r="AU9" s="623">
        <v>39</v>
      </c>
      <c r="AV9" s="624">
        <v>40</v>
      </c>
      <c r="AW9" s="700">
        <v>39</v>
      </c>
      <c r="AX9" s="701">
        <v>40</v>
      </c>
      <c r="AY9" s="191">
        <v>41</v>
      </c>
      <c r="AZ9" s="198">
        <v>42</v>
      </c>
      <c r="BA9" s="195">
        <v>43</v>
      </c>
      <c r="BB9" s="199">
        <v>44</v>
      </c>
    </row>
    <row r="10" spans="1:55" ht="19.600000000000001" customHeight="1" x14ac:dyDescent="0.3">
      <c r="A10" s="910" t="s">
        <v>283</v>
      </c>
      <c r="B10" s="911"/>
      <c r="C10" s="912"/>
      <c r="D10" s="304" t="s">
        <v>258</v>
      </c>
      <c r="E10" s="119">
        <f>E11+E12+E13+E14</f>
        <v>229272.4</v>
      </c>
      <c r="F10" s="123">
        <f>F13+F14+F12</f>
        <v>195907.8</v>
      </c>
      <c r="G10" s="151">
        <f t="shared" ref="G10" si="0">F10/E10*100</f>
        <v>85.447616023559746</v>
      </c>
      <c r="H10" s="161">
        <f>H11+H12+H13+H14</f>
        <v>11383.1</v>
      </c>
      <c r="I10" s="161">
        <f t="shared" ref="I10:BA10" si="1">I11+I12+I13+I14</f>
        <v>11383.1</v>
      </c>
      <c r="J10" s="161">
        <f t="shared" si="1"/>
        <v>0</v>
      </c>
      <c r="K10" s="161">
        <f t="shared" si="1"/>
        <v>14384</v>
      </c>
      <c r="L10" s="161">
        <f t="shared" si="1"/>
        <v>14384</v>
      </c>
      <c r="M10" s="161">
        <f t="shared" si="1"/>
        <v>0</v>
      </c>
      <c r="N10" s="388">
        <f t="shared" si="1"/>
        <v>13816.300000000001</v>
      </c>
      <c r="O10" s="388">
        <f t="shared" si="1"/>
        <v>13816.300000000001</v>
      </c>
      <c r="P10" s="388">
        <f t="shared" si="1"/>
        <v>0</v>
      </c>
      <c r="Q10" s="432">
        <f t="shared" si="1"/>
        <v>16392.400000000001</v>
      </c>
      <c r="R10" s="432">
        <f t="shared" si="1"/>
        <v>16395.3</v>
      </c>
      <c r="S10" s="432">
        <f t="shared" si="1"/>
        <v>0</v>
      </c>
      <c r="T10" s="161">
        <f t="shared" si="1"/>
        <v>23099.699999999997</v>
      </c>
      <c r="U10" s="161">
        <f t="shared" si="1"/>
        <v>23096.799999999999</v>
      </c>
      <c r="V10" s="161">
        <f t="shared" si="1"/>
        <v>0</v>
      </c>
      <c r="W10" s="480">
        <f t="shared" si="1"/>
        <v>12402.1</v>
      </c>
      <c r="X10" s="480">
        <f t="shared" si="1"/>
        <v>16037.8</v>
      </c>
      <c r="Y10" s="480">
        <f t="shared" si="1"/>
        <v>0</v>
      </c>
      <c r="Z10" s="520">
        <f t="shared" si="1"/>
        <v>30609.899999999998</v>
      </c>
      <c r="AA10" s="520">
        <f t="shared" si="1"/>
        <v>0</v>
      </c>
      <c r="AB10" s="520">
        <f t="shared" si="1"/>
        <v>0</v>
      </c>
      <c r="AC10" s="520">
        <f t="shared" si="1"/>
        <v>30609.899999999998</v>
      </c>
      <c r="AD10" s="520">
        <f t="shared" si="1"/>
        <v>0</v>
      </c>
      <c r="AE10" s="161">
        <f t="shared" si="1"/>
        <v>21258.5</v>
      </c>
      <c r="AF10" s="161">
        <f t="shared" si="1"/>
        <v>0</v>
      </c>
      <c r="AG10" s="161">
        <f t="shared" si="1"/>
        <v>0</v>
      </c>
      <c r="AH10" s="161">
        <f t="shared" si="1"/>
        <v>21258.5</v>
      </c>
      <c r="AI10" s="161">
        <f t="shared" si="1"/>
        <v>0</v>
      </c>
      <c r="AJ10" s="625">
        <f t="shared" si="1"/>
        <v>21221.999999999996</v>
      </c>
      <c r="AK10" s="625">
        <f t="shared" si="1"/>
        <v>21221.999999999996</v>
      </c>
      <c r="AL10" s="625">
        <f t="shared" si="1"/>
        <v>0</v>
      </c>
      <c r="AM10" s="124">
        <f t="shared" si="1"/>
        <v>0</v>
      </c>
      <c r="AN10" s="124">
        <f t="shared" si="1"/>
        <v>0</v>
      </c>
      <c r="AO10" s="161">
        <f t="shared" si="1"/>
        <v>11597.8</v>
      </c>
      <c r="AP10" s="161">
        <f t="shared" si="1"/>
        <v>0</v>
      </c>
      <c r="AQ10" s="161">
        <f t="shared" si="1"/>
        <v>0</v>
      </c>
      <c r="AR10" s="161">
        <f t="shared" si="1"/>
        <v>11597.8</v>
      </c>
      <c r="AS10" s="161">
        <f t="shared" si="1"/>
        <v>0</v>
      </c>
      <c r="AT10" s="625">
        <f t="shared" si="1"/>
        <v>30841.599999999999</v>
      </c>
      <c r="AU10" s="625">
        <f t="shared" si="1"/>
        <v>0</v>
      </c>
      <c r="AV10" s="625">
        <f t="shared" si="1"/>
        <v>0</v>
      </c>
      <c r="AW10" s="625">
        <f t="shared" si="1"/>
        <v>16106.300000000003</v>
      </c>
      <c r="AX10" s="625">
        <f t="shared" si="1"/>
        <v>0</v>
      </c>
      <c r="AY10" s="124">
        <f t="shared" si="1"/>
        <v>22264.999999999996</v>
      </c>
      <c r="AZ10" s="124">
        <f t="shared" si="1"/>
        <v>0</v>
      </c>
      <c r="BA10" s="124">
        <f t="shared" si="1"/>
        <v>0</v>
      </c>
      <c r="BB10" s="879"/>
      <c r="BC10" s="201">
        <f t="shared" ref="BC10:BC41" si="2">H10+K10+N10+Q10+T10+W10+Z10+AE10+AJ10+AO10+AT10+AY10</f>
        <v>229272.4</v>
      </c>
    </row>
    <row r="11" spans="1:55" ht="30.7" hidden="1" customHeight="1" x14ac:dyDescent="0.3">
      <c r="A11" s="913"/>
      <c r="B11" s="914"/>
      <c r="C11" s="914"/>
      <c r="D11" s="305" t="s">
        <v>37</v>
      </c>
      <c r="E11" s="125"/>
      <c r="F11" s="120"/>
      <c r="G11" s="150"/>
      <c r="H11" s="150"/>
      <c r="I11" s="143"/>
      <c r="J11" s="143"/>
      <c r="K11" s="143"/>
      <c r="L11" s="143"/>
      <c r="M11" s="143"/>
      <c r="N11" s="389"/>
      <c r="O11" s="390"/>
      <c r="P11" s="390"/>
      <c r="Q11" s="433"/>
      <c r="R11" s="433"/>
      <c r="S11" s="433"/>
      <c r="T11" s="168"/>
      <c r="U11" s="143"/>
      <c r="V11" s="143"/>
      <c r="W11" s="481"/>
      <c r="X11" s="481"/>
      <c r="Y11" s="481"/>
      <c r="Z11" s="521"/>
      <c r="AA11" s="522"/>
      <c r="AB11" s="523"/>
      <c r="AC11" s="524"/>
      <c r="AD11" s="521"/>
      <c r="AE11" s="168"/>
      <c r="AF11" s="166"/>
      <c r="AG11" s="167"/>
      <c r="AH11" s="143"/>
      <c r="AI11" s="143"/>
      <c r="AJ11" s="626"/>
      <c r="AK11" s="627"/>
      <c r="AL11" s="658"/>
      <c r="AM11" s="120"/>
      <c r="AN11" s="120"/>
      <c r="AO11" s="204"/>
      <c r="AP11" s="166"/>
      <c r="AQ11" s="203"/>
      <c r="AR11" s="143"/>
      <c r="AS11" s="143"/>
      <c r="AT11" s="702"/>
      <c r="AU11" s="706"/>
      <c r="AV11" s="706"/>
      <c r="AW11" s="629"/>
      <c r="AX11" s="629"/>
      <c r="AY11" s="156"/>
      <c r="AZ11" s="120"/>
      <c r="BA11" s="120"/>
      <c r="BB11" s="804"/>
      <c r="BC11" s="201">
        <f t="shared" si="2"/>
        <v>0</v>
      </c>
    </row>
    <row r="12" spans="1:55" ht="33.65" customHeight="1" x14ac:dyDescent="0.3">
      <c r="A12" s="913"/>
      <c r="B12" s="914"/>
      <c r="C12" s="914"/>
      <c r="D12" s="306" t="s">
        <v>2</v>
      </c>
      <c r="E12" s="126">
        <f>E80+E117+E148</f>
        <v>1085.8</v>
      </c>
      <c r="F12" s="126">
        <f>F80+F148+F91</f>
        <v>1085.8</v>
      </c>
      <c r="G12" s="151">
        <f>F12/E12*100</f>
        <v>100</v>
      </c>
      <c r="H12" s="151">
        <f t="shared" ref="H12:S12" si="3">H80+H117+H148</f>
        <v>0</v>
      </c>
      <c r="I12" s="151">
        <f t="shared" si="3"/>
        <v>0</v>
      </c>
      <c r="J12" s="151">
        <f t="shared" si="3"/>
        <v>0</v>
      </c>
      <c r="K12" s="151">
        <f t="shared" si="3"/>
        <v>0</v>
      </c>
      <c r="L12" s="151">
        <f t="shared" si="3"/>
        <v>0</v>
      </c>
      <c r="M12" s="151">
        <f t="shared" si="3"/>
        <v>0</v>
      </c>
      <c r="N12" s="391">
        <f t="shared" si="3"/>
        <v>0</v>
      </c>
      <c r="O12" s="391">
        <f t="shared" si="3"/>
        <v>0</v>
      </c>
      <c r="P12" s="391">
        <f t="shared" si="3"/>
        <v>0</v>
      </c>
      <c r="Q12" s="434">
        <f t="shared" si="3"/>
        <v>300</v>
      </c>
      <c r="R12" s="434">
        <f t="shared" si="3"/>
        <v>300</v>
      </c>
      <c r="S12" s="434">
        <f t="shared" si="3"/>
        <v>0</v>
      </c>
      <c r="T12" s="151">
        <v>50</v>
      </c>
      <c r="U12" s="151">
        <v>50</v>
      </c>
      <c r="V12" s="151">
        <f t="shared" ref="V12:BA12" si="4">V80+V117+V148</f>
        <v>0</v>
      </c>
      <c r="W12" s="482">
        <f t="shared" si="4"/>
        <v>270.39999999999998</v>
      </c>
      <c r="X12" s="482">
        <f t="shared" si="4"/>
        <v>270.39999999999998</v>
      </c>
      <c r="Y12" s="482">
        <f t="shared" si="4"/>
        <v>0</v>
      </c>
      <c r="Z12" s="525">
        <f t="shared" si="4"/>
        <v>129.4</v>
      </c>
      <c r="AA12" s="525">
        <f t="shared" si="4"/>
        <v>0</v>
      </c>
      <c r="AB12" s="525">
        <f t="shared" si="4"/>
        <v>0</v>
      </c>
      <c r="AC12" s="525">
        <f t="shared" si="4"/>
        <v>129.4</v>
      </c>
      <c r="AD12" s="525">
        <f t="shared" si="4"/>
        <v>0</v>
      </c>
      <c r="AE12" s="151">
        <f t="shared" si="4"/>
        <v>124.4</v>
      </c>
      <c r="AF12" s="151">
        <f t="shared" si="4"/>
        <v>0</v>
      </c>
      <c r="AG12" s="151">
        <f t="shared" si="4"/>
        <v>0</v>
      </c>
      <c r="AH12" s="151">
        <f t="shared" si="4"/>
        <v>124.4</v>
      </c>
      <c r="AI12" s="151">
        <f t="shared" si="4"/>
        <v>0</v>
      </c>
      <c r="AJ12" s="630">
        <f t="shared" si="4"/>
        <v>211.6</v>
      </c>
      <c r="AK12" s="630">
        <f t="shared" si="4"/>
        <v>211.6</v>
      </c>
      <c r="AL12" s="630">
        <f t="shared" si="4"/>
        <v>0</v>
      </c>
      <c r="AM12" s="126">
        <f t="shared" si="4"/>
        <v>0</v>
      </c>
      <c r="AN12" s="126">
        <f t="shared" si="4"/>
        <v>0</v>
      </c>
      <c r="AO12" s="151">
        <f t="shared" si="4"/>
        <v>0</v>
      </c>
      <c r="AP12" s="151">
        <f t="shared" si="4"/>
        <v>0</v>
      </c>
      <c r="AQ12" s="151">
        <f t="shared" si="4"/>
        <v>0</v>
      </c>
      <c r="AR12" s="151">
        <f>AR80+AR117+AR148</f>
        <v>0</v>
      </c>
      <c r="AS12" s="151">
        <f t="shared" si="4"/>
        <v>0</v>
      </c>
      <c r="AT12" s="630">
        <f t="shared" si="4"/>
        <v>0</v>
      </c>
      <c r="AU12" s="630">
        <f t="shared" si="4"/>
        <v>0</v>
      </c>
      <c r="AV12" s="630">
        <f t="shared" si="4"/>
        <v>0</v>
      </c>
      <c r="AW12" s="630">
        <f>AW80+AW117+AW148</f>
        <v>0</v>
      </c>
      <c r="AX12" s="630">
        <f t="shared" si="4"/>
        <v>0</v>
      </c>
      <c r="AY12" s="126">
        <f t="shared" si="4"/>
        <v>0</v>
      </c>
      <c r="AZ12" s="126">
        <f t="shared" si="4"/>
        <v>0</v>
      </c>
      <c r="BA12" s="126">
        <f t="shared" si="4"/>
        <v>0</v>
      </c>
      <c r="BB12" s="804"/>
      <c r="BC12" s="201">
        <f>H12+K12+N12+Q12+T12+W12+Z12+AE12+AJ12+AO12+AT12+AY12</f>
        <v>1085.8</v>
      </c>
    </row>
    <row r="13" spans="1:55" ht="22.55" customHeight="1" x14ac:dyDescent="0.3">
      <c r="A13" s="913"/>
      <c r="B13" s="914"/>
      <c r="C13" s="914"/>
      <c r="D13" s="307" t="s">
        <v>43</v>
      </c>
      <c r="E13" s="127">
        <f>E46+E92+E129</f>
        <v>214649.7</v>
      </c>
      <c r="F13" s="308">
        <f>F19+F25+F40</f>
        <v>184252</v>
      </c>
      <c r="G13" s="151">
        <f t="shared" ref="G13" si="5">F13/E13*100</f>
        <v>85.838461456037436</v>
      </c>
      <c r="H13" s="154">
        <f t="shared" ref="H13:BA13" si="6">H46+H92+H129</f>
        <v>11265.6</v>
      </c>
      <c r="I13" s="154">
        <f t="shared" si="6"/>
        <v>11265.6</v>
      </c>
      <c r="J13" s="154">
        <f t="shared" si="6"/>
        <v>0</v>
      </c>
      <c r="K13" s="154">
        <f t="shared" si="6"/>
        <v>14044</v>
      </c>
      <c r="L13" s="154">
        <f t="shared" si="6"/>
        <v>14044</v>
      </c>
      <c r="M13" s="154">
        <f t="shared" si="6"/>
        <v>0</v>
      </c>
      <c r="N13" s="392">
        <f t="shared" si="6"/>
        <v>13336.1</v>
      </c>
      <c r="O13" s="392">
        <f t="shared" si="6"/>
        <v>13336.1</v>
      </c>
      <c r="P13" s="392">
        <f t="shared" si="6"/>
        <v>0</v>
      </c>
      <c r="Q13" s="435">
        <f t="shared" si="6"/>
        <v>15634.4</v>
      </c>
      <c r="R13" s="435">
        <f t="shared" si="6"/>
        <v>15637.3</v>
      </c>
      <c r="S13" s="435">
        <f t="shared" si="6"/>
        <v>0</v>
      </c>
      <c r="T13" s="154">
        <f t="shared" si="6"/>
        <v>22365.599999999999</v>
      </c>
      <c r="U13" s="154">
        <f t="shared" si="6"/>
        <v>22362.7</v>
      </c>
      <c r="V13" s="154">
        <f t="shared" si="6"/>
        <v>0</v>
      </c>
      <c r="W13" s="483">
        <f t="shared" si="6"/>
        <v>10558.7</v>
      </c>
      <c r="X13" s="483">
        <f t="shared" si="6"/>
        <v>14194.4</v>
      </c>
      <c r="Y13" s="483">
        <f t="shared" si="6"/>
        <v>0</v>
      </c>
      <c r="Z13" s="526">
        <f t="shared" si="6"/>
        <v>28378.899999999998</v>
      </c>
      <c r="AA13" s="526">
        <f t="shared" si="6"/>
        <v>0</v>
      </c>
      <c r="AB13" s="526">
        <f t="shared" si="6"/>
        <v>0</v>
      </c>
      <c r="AC13" s="526">
        <f t="shared" si="6"/>
        <v>28378.899999999998</v>
      </c>
      <c r="AD13" s="526">
        <f t="shared" si="6"/>
        <v>0</v>
      </c>
      <c r="AE13" s="154">
        <f t="shared" si="6"/>
        <v>18274.099999999999</v>
      </c>
      <c r="AF13" s="154">
        <f t="shared" si="6"/>
        <v>0</v>
      </c>
      <c r="AG13" s="154">
        <f t="shared" si="6"/>
        <v>0</v>
      </c>
      <c r="AH13" s="154">
        <f t="shared" si="6"/>
        <v>18274.099999999999</v>
      </c>
      <c r="AI13" s="154">
        <f t="shared" si="6"/>
        <v>0</v>
      </c>
      <c r="AJ13" s="631">
        <f t="shared" si="6"/>
        <v>20240.3</v>
      </c>
      <c r="AK13" s="631">
        <f t="shared" si="6"/>
        <v>20240.3</v>
      </c>
      <c r="AL13" s="631">
        <f t="shared" si="6"/>
        <v>0</v>
      </c>
      <c r="AM13" s="127">
        <f t="shared" si="6"/>
        <v>0</v>
      </c>
      <c r="AN13" s="127">
        <f t="shared" si="6"/>
        <v>0</v>
      </c>
      <c r="AO13" s="154">
        <f t="shared" si="6"/>
        <v>10966.5</v>
      </c>
      <c r="AP13" s="154">
        <f t="shared" si="6"/>
        <v>0</v>
      </c>
      <c r="AQ13" s="154">
        <f t="shared" si="6"/>
        <v>0</v>
      </c>
      <c r="AR13" s="154">
        <f t="shared" si="6"/>
        <v>10966.5</v>
      </c>
      <c r="AS13" s="154">
        <f t="shared" si="6"/>
        <v>0</v>
      </c>
      <c r="AT13" s="631">
        <f t="shared" si="6"/>
        <v>29261.1</v>
      </c>
      <c r="AU13" s="631">
        <f t="shared" si="6"/>
        <v>0</v>
      </c>
      <c r="AV13" s="631">
        <f t="shared" si="6"/>
        <v>0</v>
      </c>
      <c r="AW13" s="631">
        <f t="shared" si="6"/>
        <v>15552.100000000002</v>
      </c>
      <c r="AX13" s="631">
        <f t="shared" si="6"/>
        <v>0</v>
      </c>
      <c r="AY13" s="127">
        <f t="shared" si="6"/>
        <v>20324.399999999998</v>
      </c>
      <c r="AZ13" s="127">
        <f t="shared" si="6"/>
        <v>0</v>
      </c>
      <c r="BA13" s="127">
        <f t="shared" si="6"/>
        <v>0</v>
      </c>
      <c r="BB13" s="804"/>
      <c r="BC13" s="201">
        <f t="shared" si="2"/>
        <v>214649.69999999998</v>
      </c>
    </row>
    <row r="14" spans="1:55" ht="30.7" customHeight="1" x14ac:dyDescent="0.3">
      <c r="A14" s="913"/>
      <c r="B14" s="914"/>
      <c r="C14" s="915"/>
      <c r="D14" s="153" t="s">
        <v>355</v>
      </c>
      <c r="E14" s="128">
        <f>E130</f>
        <v>13536.900000000001</v>
      </c>
      <c r="F14" s="128">
        <f>F130</f>
        <v>10570</v>
      </c>
      <c r="G14" s="151">
        <f>F14/E14*100</f>
        <v>78.082869785549121</v>
      </c>
      <c r="H14" s="145">
        <f t="shared" ref="H14:BA14" si="7">H130</f>
        <v>117.5</v>
      </c>
      <c r="I14" s="145">
        <f t="shared" si="7"/>
        <v>117.5</v>
      </c>
      <c r="J14" s="145">
        <f t="shared" si="7"/>
        <v>0</v>
      </c>
      <c r="K14" s="145">
        <f t="shared" si="7"/>
        <v>340</v>
      </c>
      <c r="L14" s="145">
        <f t="shared" si="7"/>
        <v>340</v>
      </c>
      <c r="M14" s="145">
        <f t="shared" si="7"/>
        <v>0</v>
      </c>
      <c r="N14" s="393">
        <f t="shared" si="7"/>
        <v>480.2</v>
      </c>
      <c r="O14" s="393">
        <f t="shared" si="7"/>
        <v>480.2</v>
      </c>
      <c r="P14" s="393">
        <f t="shared" si="7"/>
        <v>0</v>
      </c>
      <c r="Q14" s="436">
        <f t="shared" si="7"/>
        <v>458</v>
      </c>
      <c r="R14" s="436">
        <f t="shared" si="7"/>
        <v>458</v>
      </c>
      <c r="S14" s="436">
        <f t="shared" si="7"/>
        <v>0</v>
      </c>
      <c r="T14" s="145">
        <f t="shared" si="7"/>
        <v>684.1</v>
      </c>
      <c r="U14" s="145">
        <f t="shared" si="7"/>
        <v>684.1</v>
      </c>
      <c r="V14" s="145">
        <f t="shared" si="7"/>
        <v>0</v>
      </c>
      <c r="W14" s="484">
        <f t="shared" si="7"/>
        <v>1573</v>
      </c>
      <c r="X14" s="484">
        <f t="shared" si="7"/>
        <v>1573</v>
      </c>
      <c r="Y14" s="484">
        <f t="shared" si="7"/>
        <v>0</v>
      </c>
      <c r="Z14" s="527">
        <f t="shared" si="7"/>
        <v>2101.6</v>
      </c>
      <c r="AA14" s="527">
        <f t="shared" si="7"/>
        <v>0</v>
      </c>
      <c r="AB14" s="527">
        <f t="shared" si="7"/>
        <v>0</v>
      </c>
      <c r="AC14" s="527">
        <f t="shared" si="7"/>
        <v>2101.6</v>
      </c>
      <c r="AD14" s="527">
        <f t="shared" si="7"/>
        <v>0</v>
      </c>
      <c r="AE14" s="145">
        <f t="shared" si="7"/>
        <v>2860</v>
      </c>
      <c r="AF14" s="145">
        <f t="shared" si="7"/>
        <v>0</v>
      </c>
      <c r="AG14" s="145">
        <f t="shared" si="7"/>
        <v>0</v>
      </c>
      <c r="AH14" s="145">
        <f t="shared" si="7"/>
        <v>2860</v>
      </c>
      <c r="AI14" s="145">
        <f t="shared" si="7"/>
        <v>0</v>
      </c>
      <c r="AJ14" s="632">
        <f t="shared" si="7"/>
        <v>770.1</v>
      </c>
      <c r="AK14" s="632">
        <f t="shared" si="7"/>
        <v>770.1</v>
      </c>
      <c r="AL14" s="632">
        <f t="shared" si="7"/>
        <v>0</v>
      </c>
      <c r="AM14" s="128">
        <f t="shared" si="7"/>
        <v>0</v>
      </c>
      <c r="AN14" s="128">
        <f t="shared" si="7"/>
        <v>0</v>
      </c>
      <c r="AO14" s="145">
        <f t="shared" si="7"/>
        <v>631.30000000000007</v>
      </c>
      <c r="AP14" s="145">
        <f t="shared" si="7"/>
        <v>0</v>
      </c>
      <c r="AQ14" s="145">
        <f t="shared" si="7"/>
        <v>0</v>
      </c>
      <c r="AR14" s="145">
        <f t="shared" si="7"/>
        <v>631.30000000000007</v>
      </c>
      <c r="AS14" s="145">
        <f t="shared" si="7"/>
        <v>0</v>
      </c>
      <c r="AT14" s="632">
        <f t="shared" si="7"/>
        <v>1580.5</v>
      </c>
      <c r="AU14" s="632">
        <f t="shared" si="7"/>
        <v>0</v>
      </c>
      <c r="AV14" s="632">
        <f t="shared" si="7"/>
        <v>0</v>
      </c>
      <c r="AW14" s="632">
        <f t="shared" si="7"/>
        <v>554.20000000000005</v>
      </c>
      <c r="AX14" s="632">
        <f t="shared" si="7"/>
        <v>0</v>
      </c>
      <c r="AY14" s="128">
        <f t="shared" si="7"/>
        <v>1940.6000000000001</v>
      </c>
      <c r="AZ14" s="128">
        <f t="shared" si="7"/>
        <v>0</v>
      </c>
      <c r="BA14" s="128">
        <f t="shared" si="7"/>
        <v>0</v>
      </c>
      <c r="BB14" s="804"/>
      <c r="BC14" s="201">
        <f t="shared" si="2"/>
        <v>13536.9</v>
      </c>
    </row>
    <row r="15" spans="1:55" ht="19.600000000000001" customHeight="1" x14ac:dyDescent="0.3">
      <c r="A15" s="897" t="s">
        <v>36</v>
      </c>
      <c r="B15" s="898"/>
      <c r="C15" s="899"/>
      <c r="D15" s="207"/>
      <c r="E15" s="145"/>
      <c r="F15" s="143"/>
      <c r="G15" s="145"/>
      <c r="H15" s="145"/>
      <c r="I15" s="141"/>
      <c r="J15" s="141"/>
      <c r="K15" s="141"/>
      <c r="L15" s="172"/>
      <c r="M15" s="141"/>
      <c r="N15" s="394"/>
      <c r="O15" s="395"/>
      <c r="P15" s="395"/>
      <c r="Q15" s="437"/>
      <c r="R15" s="437"/>
      <c r="S15" s="437"/>
      <c r="T15" s="172"/>
      <c r="U15" s="141"/>
      <c r="V15" s="141"/>
      <c r="W15" s="485"/>
      <c r="X15" s="485"/>
      <c r="Y15" s="485"/>
      <c r="Z15" s="528"/>
      <c r="AA15" s="529"/>
      <c r="AB15" s="530"/>
      <c r="AC15" s="531"/>
      <c r="AD15" s="528"/>
      <c r="AE15" s="172"/>
      <c r="AF15" s="170"/>
      <c r="AG15" s="171"/>
      <c r="AH15" s="141"/>
      <c r="AI15" s="141"/>
      <c r="AJ15" s="633"/>
      <c r="AK15" s="634"/>
      <c r="AL15" s="660"/>
      <c r="AM15" s="141"/>
      <c r="AN15" s="141"/>
      <c r="AO15" s="206"/>
      <c r="AP15" s="170"/>
      <c r="AQ15" s="205"/>
      <c r="AR15" s="141"/>
      <c r="AS15" s="141"/>
      <c r="AT15" s="703"/>
      <c r="AU15" s="650"/>
      <c r="AV15" s="650"/>
      <c r="AW15" s="636"/>
      <c r="AX15" s="636"/>
      <c r="AY15" s="169"/>
      <c r="AZ15" s="141"/>
      <c r="BA15" s="141"/>
      <c r="BB15" s="162"/>
      <c r="BC15" s="201">
        <f t="shared" si="2"/>
        <v>0</v>
      </c>
    </row>
    <row r="16" spans="1:55" ht="23.95" customHeight="1" x14ac:dyDescent="0.3">
      <c r="A16" s="880" t="s">
        <v>330</v>
      </c>
      <c r="B16" s="881"/>
      <c r="C16" s="882"/>
      <c r="D16" s="208" t="s">
        <v>41</v>
      </c>
      <c r="E16" s="148">
        <f>E17+E18+E19+E20</f>
        <v>64462.3</v>
      </c>
      <c r="F16" s="148">
        <f t="shared" ref="F16:BA16" si="8">F17+F18+F19+F20</f>
        <v>49423.600000000006</v>
      </c>
      <c r="G16" s="151">
        <f t="shared" ref="G16:G19" si="9">F16/E16*100</f>
        <v>76.670550073453796</v>
      </c>
      <c r="H16" s="148">
        <f t="shared" si="8"/>
        <v>3511.8</v>
      </c>
      <c r="I16" s="148">
        <f t="shared" si="8"/>
        <v>3511.8</v>
      </c>
      <c r="J16" s="148">
        <f t="shared" si="8"/>
        <v>0</v>
      </c>
      <c r="K16" s="148">
        <f t="shared" si="8"/>
        <v>17.899999999999999</v>
      </c>
      <c r="L16" s="148">
        <f t="shared" si="8"/>
        <v>17.899999999999999</v>
      </c>
      <c r="M16" s="148">
        <f t="shared" si="8"/>
        <v>0</v>
      </c>
      <c r="N16" s="396">
        <f t="shared" si="8"/>
        <v>663.1</v>
      </c>
      <c r="O16" s="396">
        <f t="shared" si="8"/>
        <v>663.1</v>
      </c>
      <c r="P16" s="396">
        <f t="shared" si="8"/>
        <v>0</v>
      </c>
      <c r="Q16" s="438">
        <f t="shared" si="8"/>
        <v>341.90000000000003</v>
      </c>
      <c r="R16" s="438">
        <f t="shared" si="8"/>
        <v>344.8</v>
      </c>
      <c r="S16" s="438">
        <f t="shared" si="8"/>
        <v>0</v>
      </c>
      <c r="T16" s="148">
        <f t="shared" si="8"/>
        <v>7090.6</v>
      </c>
      <c r="U16" s="148">
        <f t="shared" si="8"/>
        <v>7087.7000000000007</v>
      </c>
      <c r="V16" s="148">
        <f t="shared" si="8"/>
        <v>0</v>
      </c>
      <c r="W16" s="486">
        <f t="shared" si="8"/>
        <v>3743</v>
      </c>
      <c r="X16" s="486">
        <f t="shared" si="8"/>
        <v>3743</v>
      </c>
      <c r="Y16" s="486">
        <f t="shared" si="8"/>
        <v>0</v>
      </c>
      <c r="Z16" s="532">
        <f t="shared" si="8"/>
        <v>4235.8</v>
      </c>
      <c r="AA16" s="532">
        <f t="shared" si="8"/>
        <v>0</v>
      </c>
      <c r="AB16" s="532">
        <f t="shared" si="8"/>
        <v>0</v>
      </c>
      <c r="AC16" s="532">
        <f t="shared" si="8"/>
        <v>4235.8</v>
      </c>
      <c r="AD16" s="532">
        <f t="shared" si="8"/>
        <v>0</v>
      </c>
      <c r="AE16" s="148">
        <f t="shared" si="8"/>
        <v>12196.1</v>
      </c>
      <c r="AF16" s="148">
        <f t="shared" si="8"/>
        <v>0</v>
      </c>
      <c r="AG16" s="148">
        <f t="shared" si="8"/>
        <v>0</v>
      </c>
      <c r="AH16" s="148">
        <f t="shared" si="8"/>
        <v>12196.1</v>
      </c>
      <c r="AI16" s="148">
        <f t="shared" si="8"/>
        <v>0</v>
      </c>
      <c r="AJ16" s="637">
        <f t="shared" si="8"/>
        <v>13880.8</v>
      </c>
      <c r="AK16" s="637">
        <f t="shared" si="8"/>
        <v>13880.8</v>
      </c>
      <c r="AL16" s="637">
        <f t="shared" si="8"/>
        <v>0</v>
      </c>
      <c r="AM16" s="148">
        <f t="shared" si="8"/>
        <v>0</v>
      </c>
      <c r="AN16" s="148">
        <f t="shared" si="8"/>
        <v>0</v>
      </c>
      <c r="AO16" s="148">
        <f t="shared" si="8"/>
        <v>1719.8</v>
      </c>
      <c r="AP16" s="148">
        <f t="shared" si="8"/>
        <v>0</v>
      </c>
      <c r="AQ16" s="148">
        <f t="shared" si="8"/>
        <v>0</v>
      </c>
      <c r="AR16" s="148">
        <f t="shared" si="8"/>
        <v>1719.8</v>
      </c>
      <c r="AS16" s="148">
        <f t="shared" si="8"/>
        <v>0</v>
      </c>
      <c r="AT16" s="637">
        <f t="shared" si="8"/>
        <v>12895.199999999999</v>
      </c>
      <c r="AU16" s="637">
        <f t="shared" si="8"/>
        <v>0</v>
      </c>
      <c r="AV16" s="637">
        <f t="shared" si="8"/>
        <v>0</v>
      </c>
      <c r="AW16" s="637">
        <f t="shared" si="8"/>
        <v>2022.8</v>
      </c>
      <c r="AX16" s="637">
        <f t="shared" si="8"/>
        <v>0</v>
      </c>
      <c r="AY16" s="148">
        <f t="shared" si="8"/>
        <v>4116.3</v>
      </c>
      <c r="AZ16" s="148">
        <f t="shared" si="8"/>
        <v>0</v>
      </c>
      <c r="BA16" s="148">
        <f t="shared" si="8"/>
        <v>0</v>
      </c>
      <c r="BB16" s="803"/>
      <c r="BC16" s="201">
        <f t="shared" si="2"/>
        <v>64412.3</v>
      </c>
    </row>
    <row r="17" spans="1:55" ht="15.65" hidden="1" x14ac:dyDescent="0.3">
      <c r="A17" s="883"/>
      <c r="B17" s="884"/>
      <c r="C17" s="885"/>
      <c r="D17" s="202" t="s">
        <v>37</v>
      </c>
      <c r="E17" s="150">
        <f>E116</f>
        <v>0</v>
      </c>
      <c r="F17" s="209"/>
      <c r="G17" s="151" t="e">
        <f t="shared" si="9"/>
        <v>#DIV/0!</v>
      </c>
      <c r="H17" s="150">
        <f>H116</f>
        <v>0</v>
      </c>
      <c r="I17" s="143"/>
      <c r="J17" s="143"/>
      <c r="K17" s="143"/>
      <c r="L17" s="168"/>
      <c r="M17" s="143"/>
      <c r="N17" s="390"/>
      <c r="O17" s="390"/>
      <c r="P17" s="390"/>
      <c r="Q17" s="433"/>
      <c r="R17" s="433"/>
      <c r="S17" s="433"/>
      <c r="T17" s="143"/>
      <c r="U17" s="143"/>
      <c r="V17" s="143"/>
      <c r="W17" s="481"/>
      <c r="X17" s="481"/>
      <c r="Y17" s="481"/>
      <c r="Z17" s="521"/>
      <c r="AA17" s="522"/>
      <c r="AB17" s="523"/>
      <c r="AC17" s="524"/>
      <c r="AD17" s="521"/>
      <c r="AE17" s="168"/>
      <c r="AF17" s="166"/>
      <c r="AG17" s="167"/>
      <c r="AH17" s="143"/>
      <c r="AI17" s="143"/>
      <c r="AJ17" s="626"/>
      <c r="AK17" s="627"/>
      <c r="AL17" s="658"/>
      <c r="AM17" s="143"/>
      <c r="AN17" s="143"/>
      <c r="AO17" s="204"/>
      <c r="AP17" s="166"/>
      <c r="AQ17" s="203"/>
      <c r="AR17" s="143"/>
      <c r="AS17" s="143"/>
      <c r="AT17" s="702"/>
      <c r="AU17" s="706"/>
      <c r="AV17" s="706"/>
      <c r="AW17" s="629"/>
      <c r="AX17" s="629"/>
      <c r="AY17" s="203"/>
      <c r="AZ17" s="143"/>
      <c r="BA17" s="143"/>
      <c r="BB17" s="886"/>
      <c r="BC17" s="201">
        <f t="shared" si="2"/>
        <v>0</v>
      </c>
    </row>
    <row r="18" spans="1:55" ht="33.65" hidden="1" customHeight="1" x14ac:dyDescent="0.3">
      <c r="A18" s="883"/>
      <c r="B18" s="884"/>
      <c r="C18" s="885"/>
      <c r="D18" s="149" t="s">
        <v>2</v>
      </c>
      <c r="E18" s="150">
        <f t="shared" ref="E18:E20" si="10">E117</f>
        <v>50</v>
      </c>
      <c r="F18" s="141"/>
      <c r="G18" s="151">
        <f t="shared" si="9"/>
        <v>0</v>
      </c>
      <c r="H18" s="150">
        <f t="shared" ref="H18:W20" si="11">H117</f>
        <v>0</v>
      </c>
      <c r="I18" s="146"/>
      <c r="J18" s="146"/>
      <c r="K18" s="146"/>
      <c r="L18" s="210"/>
      <c r="M18" s="146"/>
      <c r="N18" s="397"/>
      <c r="O18" s="397"/>
      <c r="P18" s="397"/>
      <c r="Q18" s="439"/>
      <c r="R18" s="439"/>
      <c r="S18" s="439"/>
      <c r="T18" s="146"/>
      <c r="U18" s="146"/>
      <c r="V18" s="146"/>
      <c r="W18" s="487"/>
      <c r="X18" s="487"/>
      <c r="Y18" s="487"/>
      <c r="Z18" s="533"/>
      <c r="AA18" s="534"/>
      <c r="AB18" s="535"/>
      <c r="AC18" s="536"/>
      <c r="AD18" s="533"/>
      <c r="AE18" s="210"/>
      <c r="AF18" s="211"/>
      <c r="AG18" s="213"/>
      <c r="AH18" s="146"/>
      <c r="AI18" s="146"/>
      <c r="AJ18" s="638"/>
      <c r="AK18" s="639"/>
      <c r="AL18" s="659"/>
      <c r="AM18" s="146"/>
      <c r="AN18" s="146"/>
      <c r="AO18" s="214"/>
      <c r="AP18" s="211"/>
      <c r="AQ18" s="212"/>
      <c r="AR18" s="146"/>
      <c r="AS18" s="146"/>
      <c r="AT18" s="704"/>
      <c r="AU18" s="639"/>
      <c r="AV18" s="639"/>
      <c r="AW18" s="641"/>
      <c r="AX18" s="641"/>
      <c r="AY18" s="212"/>
      <c r="AZ18" s="146"/>
      <c r="BA18" s="146"/>
      <c r="BB18" s="886"/>
      <c r="BC18" s="201">
        <f t="shared" si="2"/>
        <v>0</v>
      </c>
    </row>
    <row r="19" spans="1:55" ht="24.75" customHeight="1" x14ac:dyDescent="0.3">
      <c r="A19" s="883"/>
      <c r="B19" s="884"/>
      <c r="C19" s="885"/>
      <c r="D19" s="215" t="s">
        <v>43</v>
      </c>
      <c r="E19" s="150">
        <f>E118</f>
        <v>64412.3</v>
      </c>
      <c r="F19" s="150">
        <f>F118</f>
        <v>49423.600000000006</v>
      </c>
      <c r="G19" s="151">
        <f t="shared" si="9"/>
        <v>76.73006553096225</v>
      </c>
      <c r="H19" s="150">
        <f t="shared" si="11"/>
        <v>3511.8</v>
      </c>
      <c r="I19" s="150">
        <f t="shared" si="11"/>
        <v>3511.8</v>
      </c>
      <c r="J19" s="150">
        <f t="shared" si="11"/>
        <v>0</v>
      </c>
      <c r="K19" s="150">
        <f t="shared" si="11"/>
        <v>17.899999999999999</v>
      </c>
      <c r="L19" s="150">
        <f t="shared" si="11"/>
        <v>17.899999999999999</v>
      </c>
      <c r="M19" s="150">
        <f t="shared" si="11"/>
        <v>0</v>
      </c>
      <c r="N19" s="398">
        <f t="shared" si="11"/>
        <v>663.1</v>
      </c>
      <c r="O19" s="398">
        <f t="shared" si="11"/>
        <v>663.1</v>
      </c>
      <c r="P19" s="398">
        <f t="shared" si="11"/>
        <v>0</v>
      </c>
      <c r="Q19" s="440">
        <f t="shared" si="11"/>
        <v>341.90000000000003</v>
      </c>
      <c r="R19" s="440">
        <f t="shared" si="11"/>
        <v>344.8</v>
      </c>
      <c r="S19" s="440">
        <f t="shared" si="11"/>
        <v>0</v>
      </c>
      <c r="T19" s="150">
        <f t="shared" si="11"/>
        <v>7090.6</v>
      </c>
      <c r="U19" s="150">
        <f t="shared" si="11"/>
        <v>7087.7000000000007</v>
      </c>
      <c r="V19" s="150">
        <f t="shared" si="11"/>
        <v>0</v>
      </c>
      <c r="W19" s="488">
        <f t="shared" si="11"/>
        <v>3743</v>
      </c>
      <c r="X19" s="488">
        <f t="shared" ref="X19:BA19" si="12">X118</f>
        <v>3743</v>
      </c>
      <c r="Y19" s="488">
        <f t="shared" si="12"/>
        <v>0</v>
      </c>
      <c r="Z19" s="537">
        <f t="shared" si="12"/>
        <v>4235.8</v>
      </c>
      <c r="AA19" s="537">
        <f t="shared" si="12"/>
        <v>0</v>
      </c>
      <c r="AB19" s="537">
        <f t="shared" si="12"/>
        <v>0</v>
      </c>
      <c r="AC19" s="537">
        <f t="shared" si="12"/>
        <v>4235.8</v>
      </c>
      <c r="AD19" s="537">
        <f t="shared" si="12"/>
        <v>0</v>
      </c>
      <c r="AE19" s="150">
        <f t="shared" si="12"/>
        <v>12196.1</v>
      </c>
      <c r="AF19" s="150">
        <f t="shared" si="12"/>
        <v>0</v>
      </c>
      <c r="AG19" s="150">
        <f t="shared" si="12"/>
        <v>0</v>
      </c>
      <c r="AH19" s="150">
        <f t="shared" si="12"/>
        <v>12196.1</v>
      </c>
      <c r="AI19" s="150">
        <f t="shared" si="12"/>
        <v>0</v>
      </c>
      <c r="AJ19" s="642">
        <f t="shared" si="12"/>
        <v>13880.8</v>
      </c>
      <c r="AK19" s="642">
        <f t="shared" si="12"/>
        <v>13880.8</v>
      </c>
      <c r="AL19" s="642">
        <f t="shared" si="12"/>
        <v>0</v>
      </c>
      <c r="AM19" s="150">
        <f t="shared" si="12"/>
        <v>0</v>
      </c>
      <c r="AN19" s="150">
        <f t="shared" si="12"/>
        <v>0</v>
      </c>
      <c r="AO19" s="150">
        <f t="shared" si="12"/>
        <v>1719.8</v>
      </c>
      <c r="AP19" s="150">
        <f t="shared" si="12"/>
        <v>0</v>
      </c>
      <c r="AQ19" s="150">
        <f t="shared" si="12"/>
        <v>0</v>
      </c>
      <c r="AR19" s="150">
        <f t="shared" si="12"/>
        <v>1719.8</v>
      </c>
      <c r="AS19" s="150">
        <f t="shared" si="12"/>
        <v>0</v>
      </c>
      <c r="AT19" s="642">
        <f t="shared" si="12"/>
        <v>12895.199999999999</v>
      </c>
      <c r="AU19" s="642">
        <f t="shared" si="12"/>
        <v>0</v>
      </c>
      <c r="AV19" s="642">
        <f t="shared" si="12"/>
        <v>0</v>
      </c>
      <c r="AW19" s="642">
        <f t="shared" si="12"/>
        <v>2022.8</v>
      </c>
      <c r="AX19" s="642">
        <f t="shared" si="12"/>
        <v>0</v>
      </c>
      <c r="AY19" s="150">
        <f t="shared" si="12"/>
        <v>4116.3</v>
      </c>
      <c r="AZ19" s="150">
        <f t="shared" si="12"/>
        <v>0</v>
      </c>
      <c r="BA19" s="150">
        <f t="shared" si="12"/>
        <v>0</v>
      </c>
      <c r="BB19" s="886"/>
      <c r="BC19" s="201">
        <f t="shared" si="2"/>
        <v>64412.3</v>
      </c>
    </row>
    <row r="20" spans="1:55" ht="34.9" hidden="1" customHeight="1" x14ac:dyDescent="0.3">
      <c r="A20" s="883"/>
      <c r="B20" s="848"/>
      <c r="C20" s="885"/>
      <c r="D20" s="216" t="s">
        <v>270</v>
      </c>
      <c r="E20" s="150">
        <f t="shared" si="10"/>
        <v>0</v>
      </c>
      <c r="F20" s="141"/>
      <c r="G20" s="145"/>
      <c r="H20" s="150">
        <f t="shared" si="11"/>
        <v>0</v>
      </c>
      <c r="I20" s="141"/>
      <c r="J20" s="141"/>
      <c r="K20" s="141"/>
      <c r="L20" s="172"/>
      <c r="M20" s="141"/>
      <c r="N20" s="395"/>
      <c r="O20" s="395"/>
      <c r="P20" s="395"/>
      <c r="Q20" s="437"/>
      <c r="R20" s="437"/>
      <c r="S20" s="437"/>
      <c r="T20" s="141"/>
      <c r="U20" s="141"/>
      <c r="V20" s="141"/>
      <c r="W20" s="485"/>
      <c r="X20" s="485"/>
      <c r="Y20" s="485"/>
      <c r="Z20" s="528"/>
      <c r="AA20" s="529"/>
      <c r="AB20" s="530"/>
      <c r="AC20" s="531"/>
      <c r="AD20" s="528"/>
      <c r="AE20" s="172"/>
      <c r="AF20" s="170"/>
      <c r="AG20" s="171"/>
      <c r="AH20" s="141"/>
      <c r="AI20" s="141"/>
      <c r="AJ20" s="633"/>
      <c r="AK20" s="634"/>
      <c r="AL20" s="660"/>
      <c r="AM20" s="141"/>
      <c r="AN20" s="141"/>
      <c r="AO20" s="206"/>
      <c r="AP20" s="170"/>
      <c r="AQ20" s="205"/>
      <c r="AR20" s="141"/>
      <c r="AS20" s="141"/>
      <c r="AT20" s="703"/>
      <c r="AU20" s="650"/>
      <c r="AV20" s="650"/>
      <c r="AW20" s="636"/>
      <c r="AX20" s="636"/>
      <c r="AY20" s="169"/>
      <c r="AZ20" s="141"/>
      <c r="BA20" s="141"/>
      <c r="BB20" s="886"/>
      <c r="BC20" s="201">
        <f t="shared" si="2"/>
        <v>0</v>
      </c>
    </row>
    <row r="21" spans="1:55" ht="18" customHeight="1" x14ac:dyDescent="0.3">
      <c r="A21" s="897" t="s">
        <v>36</v>
      </c>
      <c r="B21" s="898"/>
      <c r="C21" s="899"/>
      <c r="D21" s="207"/>
      <c r="E21" s="172"/>
      <c r="F21" s="141"/>
      <c r="G21" s="145"/>
      <c r="H21" s="145"/>
      <c r="I21" s="141"/>
      <c r="J21" s="141"/>
      <c r="K21" s="141"/>
      <c r="L21" s="172"/>
      <c r="M21" s="141"/>
      <c r="N21" s="395"/>
      <c r="O21" s="395"/>
      <c r="P21" s="395"/>
      <c r="Q21" s="437"/>
      <c r="R21" s="437"/>
      <c r="S21" s="437"/>
      <c r="T21" s="141"/>
      <c r="U21" s="141"/>
      <c r="V21" s="141"/>
      <c r="W21" s="485"/>
      <c r="X21" s="485"/>
      <c r="Y21" s="485"/>
      <c r="Z21" s="528"/>
      <c r="AA21" s="529"/>
      <c r="AB21" s="530"/>
      <c r="AC21" s="531"/>
      <c r="AD21" s="528"/>
      <c r="AE21" s="172"/>
      <c r="AF21" s="170"/>
      <c r="AG21" s="171"/>
      <c r="AH21" s="141"/>
      <c r="AI21" s="141"/>
      <c r="AJ21" s="633"/>
      <c r="AK21" s="634"/>
      <c r="AL21" s="660"/>
      <c r="AM21" s="141"/>
      <c r="AN21" s="141"/>
      <c r="AO21" s="206"/>
      <c r="AP21" s="170"/>
      <c r="AQ21" s="205"/>
      <c r="AR21" s="141"/>
      <c r="AS21" s="141"/>
      <c r="AT21" s="703"/>
      <c r="AU21" s="650"/>
      <c r="AV21" s="650"/>
      <c r="AW21" s="636"/>
      <c r="AX21" s="636"/>
      <c r="AY21" s="169"/>
      <c r="AZ21" s="141"/>
      <c r="BA21" s="141"/>
      <c r="BB21" s="886"/>
      <c r="BC21" s="201">
        <f t="shared" si="2"/>
        <v>0</v>
      </c>
    </row>
    <row r="22" spans="1:55" ht="34.9" customHeight="1" x14ac:dyDescent="0.3">
      <c r="A22" s="900" t="s">
        <v>282</v>
      </c>
      <c r="B22" s="900"/>
      <c r="C22" s="901"/>
      <c r="D22" s="208" t="s">
        <v>41</v>
      </c>
      <c r="E22" s="144">
        <f>E23+E24+E25+E26</f>
        <v>12663.8</v>
      </c>
      <c r="F22" s="144">
        <f t="shared" ref="F22:BA22" si="13">F23+F24+F25+F26</f>
        <v>11262.9</v>
      </c>
      <c r="G22" s="151">
        <f t="shared" ref="G22:G40" si="14">F22/E22*100</f>
        <v>88.937759598224858</v>
      </c>
      <c r="H22" s="144">
        <f t="shared" si="13"/>
        <v>500</v>
      </c>
      <c r="I22" s="144">
        <f t="shared" si="13"/>
        <v>500</v>
      </c>
      <c r="J22" s="144">
        <f t="shared" si="13"/>
        <v>0</v>
      </c>
      <c r="K22" s="144">
        <f t="shared" si="13"/>
        <v>1279.9000000000001</v>
      </c>
      <c r="L22" s="144">
        <f t="shared" si="13"/>
        <v>1279.9000000000001</v>
      </c>
      <c r="M22" s="144">
        <f t="shared" si="13"/>
        <v>0</v>
      </c>
      <c r="N22" s="399">
        <f t="shared" si="13"/>
        <v>673</v>
      </c>
      <c r="O22" s="399">
        <f t="shared" si="13"/>
        <v>673</v>
      </c>
      <c r="P22" s="399">
        <f t="shared" si="13"/>
        <v>0</v>
      </c>
      <c r="Q22" s="441">
        <f t="shared" si="13"/>
        <v>1592.5</v>
      </c>
      <c r="R22" s="441">
        <f t="shared" si="13"/>
        <v>1592.5</v>
      </c>
      <c r="S22" s="441">
        <f t="shared" si="13"/>
        <v>0</v>
      </c>
      <c r="T22" s="144">
        <f t="shared" si="13"/>
        <v>275</v>
      </c>
      <c r="U22" s="144">
        <f t="shared" si="13"/>
        <v>275</v>
      </c>
      <c r="V22" s="144">
        <f t="shared" si="13"/>
        <v>0</v>
      </c>
      <c r="W22" s="489">
        <f t="shared" si="13"/>
        <v>-2313.8999999999996</v>
      </c>
      <c r="X22" s="489">
        <f t="shared" si="13"/>
        <v>1321.8000000000002</v>
      </c>
      <c r="Y22" s="489">
        <f t="shared" si="13"/>
        <v>0</v>
      </c>
      <c r="Z22" s="538">
        <f t="shared" si="13"/>
        <v>1690.4</v>
      </c>
      <c r="AA22" s="538">
        <f t="shared" si="13"/>
        <v>0</v>
      </c>
      <c r="AB22" s="538">
        <f t="shared" si="13"/>
        <v>0</v>
      </c>
      <c r="AC22" s="538">
        <f t="shared" si="13"/>
        <v>1690.4</v>
      </c>
      <c r="AD22" s="538">
        <f t="shared" si="13"/>
        <v>0</v>
      </c>
      <c r="AE22" s="144">
        <f t="shared" si="13"/>
        <v>202.4</v>
      </c>
      <c r="AF22" s="144">
        <f t="shared" si="13"/>
        <v>0</v>
      </c>
      <c r="AG22" s="144">
        <f t="shared" si="13"/>
        <v>0</v>
      </c>
      <c r="AH22" s="144">
        <f t="shared" si="13"/>
        <v>202.4</v>
      </c>
      <c r="AI22" s="144">
        <f t="shared" si="13"/>
        <v>0</v>
      </c>
      <c r="AJ22" s="643">
        <f t="shared" si="13"/>
        <v>1071.0999999999999</v>
      </c>
      <c r="AK22" s="643">
        <f t="shared" si="13"/>
        <v>1071.0999999999999</v>
      </c>
      <c r="AL22" s="643">
        <f t="shared" si="13"/>
        <v>0</v>
      </c>
      <c r="AM22" s="144">
        <f t="shared" si="13"/>
        <v>0</v>
      </c>
      <c r="AN22" s="144">
        <f t="shared" si="13"/>
        <v>0</v>
      </c>
      <c r="AO22" s="144">
        <f t="shared" si="13"/>
        <v>1427.5</v>
      </c>
      <c r="AP22" s="144">
        <f t="shared" si="13"/>
        <v>0</v>
      </c>
      <c r="AQ22" s="144">
        <f t="shared" si="13"/>
        <v>0</v>
      </c>
      <c r="AR22" s="144">
        <f t="shared" si="13"/>
        <v>1427.5</v>
      </c>
      <c r="AS22" s="144">
        <f t="shared" si="13"/>
        <v>0</v>
      </c>
      <c r="AT22" s="643">
        <f t="shared" si="13"/>
        <v>4065.9</v>
      </c>
      <c r="AU22" s="643">
        <f t="shared" si="13"/>
        <v>0</v>
      </c>
      <c r="AV22" s="643">
        <f t="shared" si="13"/>
        <v>0</v>
      </c>
      <c r="AW22" s="643">
        <f t="shared" si="13"/>
        <v>1229.3</v>
      </c>
      <c r="AX22" s="643">
        <f t="shared" si="13"/>
        <v>0</v>
      </c>
      <c r="AY22" s="144">
        <f t="shared" si="13"/>
        <v>2200</v>
      </c>
      <c r="AZ22" s="144">
        <f t="shared" si="13"/>
        <v>0</v>
      </c>
      <c r="BA22" s="144">
        <f t="shared" si="13"/>
        <v>0</v>
      </c>
      <c r="BB22" s="886"/>
      <c r="BC22" s="201">
        <f t="shared" si="2"/>
        <v>12663.8</v>
      </c>
    </row>
    <row r="23" spans="1:55" ht="34.9" hidden="1" customHeight="1" x14ac:dyDescent="0.3">
      <c r="A23" s="902"/>
      <c r="B23" s="902"/>
      <c r="C23" s="903"/>
      <c r="D23" s="202" t="s">
        <v>37</v>
      </c>
      <c r="E23" s="145">
        <f>E44</f>
        <v>0</v>
      </c>
      <c r="F23" s="141"/>
      <c r="G23" s="151" t="e">
        <f t="shared" si="14"/>
        <v>#DIV/0!</v>
      </c>
      <c r="H23" s="145">
        <f>H44</f>
        <v>0</v>
      </c>
      <c r="I23" s="141"/>
      <c r="J23" s="141"/>
      <c r="K23" s="141"/>
      <c r="L23" s="172"/>
      <c r="M23" s="141"/>
      <c r="N23" s="395"/>
      <c r="O23" s="395"/>
      <c r="P23" s="395"/>
      <c r="Q23" s="437"/>
      <c r="R23" s="437"/>
      <c r="S23" s="437"/>
      <c r="T23" s="141"/>
      <c r="U23" s="141"/>
      <c r="V23" s="141"/>
      <c r="W23" s="485"/>
      <c r="X23" s="485"/>
      <c r="Y23" s="485"/>
      <c r="Z23" s="528"/>
      <c r="AA23" s="529"/>
      <c r="AB23" s="530"/>
      <c r="AC23" s="531"/>
      <c r="AD23" s="528"/>
      <c r="AE23" s="172"/>
      <c r="AF23" s="170"/>
      <c r="AG23" s="171"/>
      <c r="AH23" s="141"/>
      <c r="AI23" s="141"/>
      <c r="AJ23" s="633"/>
      <c r="AK23" s="634"/>
      <c r="AL23" s="660"/>
      <c r="AM23" s="141"/>
      <c r="AN23" s="141"/>
      <c r="AO23" s="206"/>
      <c r="AP23" s="170"/>
      <c r="AQ23" s="205"/>
      <c r="AR23" s="141"/>
      <c r="AS23" s="141"/>
      <c r="AT23" s="703"/>
      <c r="AU23" s="650"/>
      <c r="AV23" s="650"/>
      <c r="AW23" s="636"/>
      <c r="AX23" s="636"/>
      <c r="AY23" s="169"/>
      <c r="AZ23" s="141"/>
      <c r="BA23" s="141"/>
      <c r="BB23" s="886"/>
      <c r="BC23" s="201">
        <f t="shared" si="2"/>
        <v>0</v>
      </c>
    </row>
    <row r="24" spans="1:55" ht="22.55" customHeight="1" x14ac:dyDescent="0.3">
      <c r="A24" s="902"/>
      <c r="B24" s="902"/>
      <c r="C24" s="903"/>
      <c r="D24" s="149" t="s">
        <v>2</v>
      </c>
      <c r="E24" s="145">
        <f t="shared" ref="E24:T26" si="15">E45</f>
        <v>1035.8</v>
      </c>
      <c r="F24" s="145">
        <f t="shared" si="15"/>
        <v>1035.8</v>
      </c>
      <c r="G24" s="151">
        <f t="shared" si="14"/>
        <v>100</v>
      </c>
      <c r="H24" s="145">
        <f t="shared" si="15"/>
        <v>0</v>
      </c>
      <c r="I24" s="145">
        <f t="shared" si="15"/>
        <v>0</v>
      </c>
      <c r="J24" s="145">
        <f t="shared" si="15"/>
        <v>0</v>
      </c>
      <c r="K24" s="145">
        <f t="shared" si="15"/>
        <v>0</v>
      </c>
      <c r="L24" s="145">
        <f t="shared" si="15"/>
        <v>0</v>
      </c>
      <c r="M24" s="145">
        <f t="shared" si="15"/>
        <v>0</v>
      </c>
      <c r="N24" s="393">
        <f t="shared" si="15"/>
        <v>0</v>
      </c>
      <c r="O24" s="393">
        <f t="shared" si="15"/>
        <v>0</v>
      </c>
      <c r="P24" s="393">
        <f t="shared" si="15"/>
        <v>0</v>
      </c>
      <c r="Q24" s="436">
        <f t="shared" si="15"/>
        <v>300</v>
      </c>
      <c r="R24" s="436">
        <f t="shared" si="15"/>
        <v>300</v>
      </c>
      <c r="S24" s="436">
        <f t="shared" si="15"/>
        <v>0</v>
      </c>
      <c r="T24" s="145">
        <f t="shared" si="15"/>
        <v>0</v>
      </c>
      <c r="U24" s="145">
        <f t="shared" ref="U24:BA25" si="16">U45</f>
        <v>0</v>
      </c>
      <c r="V24" s="145">
        <f t="shared" si="16"/>
        <v>0</v>
      </c>
      <c r="W24" s="484">
        <f t="shared" si="16"/>
        <v>270.39999999999998</v>
      </c>
      <c r="X24" s="484">
        <f t="shared" si="16"/>
        <v>270.39999999999998</v>
      </c>
      <c r="Y24" s="484">
        <f t="shared" si="16"/>
        <v>0</v>
      </c>
      <c r="Z24" s="527">
        <f t="shared" si="16"/>
        <v>129.4</v>
      </c>
      <c r="AA24" s="527">
        <f t="shared" si="16"/>
        <v>0</v>
      </c>
      <c r="AB24" s="527">
        <f t="shared" si="16"/>
        <v>0</v>
      </c>
      <c r="AC24" s="527">
        <f t="shared" si="16"/>
        <v>129.4</v>
      </c>
      <c r="AD24" s="527">
        <f t="shared" si="16"/>
        <v>0</v>
      </c>
      <c r="AE24" s="145">
        <f t="shared" si="16"/>
        <v>124.4</v>
      </c>
      <c r="AF24" s="145">
        <f t="shared" si="16"/>
        <v>0</v>
      </c>
      <c r="AG24" s="145">
        <f t="shared" si="16"/>
        <v>0</v>
      </c>
      <c r="AH24" s="145">
        <f t="shared" si="16"/>
        <v>124.4</v>
      </c>
      <c r="AI24" s="145">
        <f t="shared" si="16"/>
        <v>0</v>
      </c>
      <c r="AJ24" s="632">
        <f t="shared" si="16"/>
        <v>211.6</v>
      </c>
      <c r="AK24" s="632">
        <f t="shared" si="16"/>
        <v>211.6</v>
      </c>
      <c r="AL24" s="632">
        <f t="shared" si="16"/>
        <v>0</v>
      </c>
      <c r="AM24" s="145">
        <f t="shared" si="16"/>
        <v>0</v>
      </c>
      <c r="AN24" s="145">
        <f t="shared" si="16"/>
        <v>0</v>
      </c>
      <c r="AO24" s="145">
        <f t="shared" si="16"/>
        <v>0</v>
      </c>
      <c r="AP24" s="145">
        <f t="shared" si="16"/>
        <v>0</v>
      </c>
      <c r="AQ24" s="145">
        <f t="shared" si="16"/>
        <v>0</v>
      </c>
      <c r="AR24" s="145">
        <f t="shared" si="16"/>
        <v>0</v>
      </c>
      <c r="AS24" s="145">
        <f t="shared" si="16"/>
        <v>0</v>
      </c>
      <c r="AT24" s="632">
        <f t="shared" si="16"/>
        <v>0</v>
      </c>
      <c r="AU24" s="632">
        <f t="shared" si="16"/>
        <v>0</v>
      </c>
      <c r="AV24" s="632">
        <f t="shared" si="16"/>
        <v>0</v>
      </c>
      <c r="AW24" s="632">
        <f t="shared" si="16"/>
        <v>0</v>
      </c>
      <c r="AX24" s="632">
        <f t="shared" si="16"/>
        <v>0</v>
      </c>
      <c r="AY24" s="145">
        <f t="shared" si="16"/>
        <v>0</v>
      </c>
      <c r="AZ24" s="145">
        <f t="shared" si="16"/>
        <v>0</v>
      </c>
      <c r="BA24" s="145">
        <f t="shared" si="16"/>
        <v>0</v>
      </c>
      <c r="BB24" s="886"/>
      <c r="BC24" s="201">
        <f t="shared" si="2"/>
        <v>1035.8</v>
      </c>
    </row>
    <row r="25" spans="1:55" ht="23.35" customHeight="1" x14ac:dyDescent="0.3">
      <c r="A25" s="902"/>
      <c r="B25" s="902"/>
      <c r="C25" s="903"/>
      <c r="D25" s="215" t="s">
        <v>43</v>
      </c>
      <c r="E25" s="145">
        <f t="shared" si="15"/>
        <v>11628</v>
      </c>
      <c r="F25" s="145">
        <f t="shared" si="15"/>
        <v>10227.1</v>
      </c>
      <c r="G25" s="151">
        <f t="shared" si="14"/>
        <v>87.952356381148959</v>
      </c>
      <c r="H25" s="145">
        <f t="shared" si="15"/>
        <v>500</v>
      </c>
      <c r="I25" s="145">
        <f t="shared" si="15"/>
        <v>500</v>
      </c>
      <c r="J25" s="145">
        <f t="shared" si="15"/>
        <v>0</v>
      </c>
      <c r="K25" s="145">
        <f t="shared" si="15"/>
        <v>1279.9000000000001</v>
      </c>
      <c r="L25" s="145">
        <f t="shared" si="15"/>
        <v>1279.9000000000001</v>
      </c>
      <c r="M25" s="145">
        <f t="shared" si="15"/>
        <v>0</v>
      </c>
      <c r="N25" s="393">
        <f t="shared" si="15"/>
        <v>673</v>
      </c>
      <c r="O25" s="393">
        <f t="shared" si="15"/>
        <v>673</v>
      </c>
      <c r="P25" s="393">
        <f t="shared" si="15"/>
        <v>0</v>
      </c>
      <c r="Q25" s="436">
        <f t="shared" si="15"/>
        <v>1292.5</v>
      </c>
      <c r="R25" s="436">
        <f t="shared" si="15"/>
        <v>1292.5</v>
      </c>
      <c r="S25" s="436">
        <f t="shared" si="15"/>
        <v>0</v>
      </c>
      <c r="T25" s="145">
        <f t="shared" si="15"/>
        <v>275</v>
      </c>
      <c r="U25" s="145">
        <f t="shared" si="16"/>
        <v>275</v>
      </c>
      <c r="V25" s="145">
        <f t="shared" si="16"/>
        <v>0</v>
      </c>
      <c r="W25" s="484">
        <f t="shared" si="16"/>
        <v>-2584.2999999999997</v>
      </c>
      <c r="X25" s="484">
        <f t="shared" si="16"/>
        <v>1051.4000000000001</v>
      </c>
      <c r="Y25" s="484">
        <f t="shared" si="16"/>
        <v>0</v>
      </c>
      <c r="Z25" s="527">
        <f t="shared" si="16"/>
        <v>1561</v>
      </c>
      <c r="AA25" s="527">
        <f t="shared" si="16"/>
        <v>0</v>
      </c>
      <c r="AB25" s="527">
        <f t="shared" si="16"/>
        <v>0</v>
      </c>
      <c r="AC25" s="527">
        <f t="shared" si="16"/>
        <v>1561</v>
      </c>
      <c r="AD25" s="527">
        <f t="shared" si="16"/>
        <v>0</v>
      </c>
      <c r="AE25" s="145">
        <f t="shared" si="16"/>
        <v>78</v>
      </c>
      <c r="AF25" s="145">
        <f t="shared" si="16"/>
        <v>0</v>
      </c>
      <c r="AG25" s="145">
        <f t="shared" si="16"/>
        <v>0</v>
      </c>
      <c r="AH25" s="145">
        <f t="shared" si="16"/>
        <v>78</v>
      </c>
      <c r="AI25" s="145">
        <f t="shared" si="16"/>
        <v>0</v>
      </c>
      <c r="AJ25" s="632">
        <f t="shared" si="16"/>
        <v>859.5</v>
      </c>
      <c r="AK25" s="632">
        <f t="shared" si="16"/>
        <v>859.5</v>
      </c>
      <c r="AL25" s="632">
        <f t="shared" si="16"/>
        <v>0</v>
      </c>
      <c r="AM25" s="145">
        <f t="shared" si="16"/>
        <v>0</v>
      </c>
      <c r="AN25" s="145">
        <f t="shared" si="16"/>
        <v>0</v>
      </c>
      <c r="AO25" s="145">
        <f t="shared" si="16"/>
        <v>1427.5</v>
      </c>
      <c r="AP25" s="145">
        <f t="shared" si="16"/>
        <v>0</v>
      </c>
      <c r="AQ25" s="145">
        <f t="shared" si="16"/>
        <v>0</v>
      </c>
      <c r="AR25" s="145">
        <f t="shared" si="16"/>
        <v>1427.5</v>
      </c>
      <c r="AS25" s="145">
        <f t="shared" si="16"/>
        <v>0</v>
      </c>
      <c r="AT25" s="632">
        <f t="shared" si="16"/>
        <v>4065.9</v>
      </c>
      <c r="AU25" s="632">
        <f t="shared" si="16"/>
        <v>0</v>
      </c>
      <c r="AV25" s="632">
        <f t="shared" si="16"/>
        <v>0</v>
      </c>
      <c r="AW25" s="632">
        <f t="shared" si="16"/>
        <v>1229.3</v>
      </c>
      <c r="AX25" s="632">
        <f t="shared" si="16"/>
        <v>0</v>
      </c>
      <c r="AY25" s="145">
        <f t="shared" si="16"/>
        <v>2200</v>
      </c>
      <c r="AZ25" s="145">
        <f t="shared" si="16"/>
        <v>0</v>
      </c>
      <c r="BA25" s="145">
        <f t="shared" si="16"/>
        <v>0</v>
      </c>
      <c r="BB25" s="886"/>
      <c r="BC25" s="201">
        <f t="shared" si="2"/>
        <v>11628</v>
      </c>
    </row>
    <row r="26" spans="1:55" ht="34.9" hidden="1" customHeight="1" x14ac:dyDescent="0.3">
      <c r="A26" s="904"/>
      <c r="B26" s="904"/>
      <c r="C26" s="905"/>
      <c r="D26" s="216" t="s">
        <v>270</v>
      </c>
      <c r="E26" s="145">
        <f t="shared" si="15"/>
        <v>0</v>
      </c>
      <c r="F26" s="141"/>
      <c r="G26" s="151" t="e">
        <f t="shared" si="14"/>
        <v>#DIV/0!</v>
      </c>
      <c r="H26" s="145">
        <f t="shared" ref="H26" si="17">H47</f>
        <v>0</v>
      </c>
      <c r="I26" s="141"/>
      <c r="J26" s="141"/>
      <c r="K26" s="141"/>
      <c r="L26" s="172"/>
      <c r="M26" s="141"/>
      <c r="N26" s="395"/>
      <c r="O26" s="395"/>
      <c r="P26" s="395"/>
      <c r="Q26" s="437"/>
      <c r="R26" s="437"/>
      <c r="S26" s="437"/>
      <c r="T26" s="141"/>
      <c r="U26" s="141"/>
      <c r="V26" s="141"/>
      <c r="W26" s="485"/>
      <c r="X26" s="485"/>
      <c r="Y26" s="485"/>
      <c r="Z26" s="528"/>
      <c r="AA26" s="529"/>
      <c r="AB26" s="530"/>
      <c r="AC26" s="531"/>
      <c r="AD26" s="528"/>
      <c r="AE26" s="172"/>
      <c r="AF26" s="170"/>
      <c r="AG26" s="171"/>
      <c r="AH26" s="141"/>
      <c r="AI26" s="141"/>
      <c r="AJ26" s="633"/>
      <c r="AK26" s="634"/>
      <c r="AL26" s="660"/>
      <c r="AM26" s="141"/>
      <c r="AN26" s="141"/>
      <c r="AO26" s="206"/>
      <c r="AP26" s="170"/>
      <c r="AQ26" s="205"/>
      <c r="AR26" s="141"/>
      <c r="AS26" s="141"/>
      <c r="AT26" s="703"/>
      <c r="AU26" s="650"/>
      <c r="AV26" s="650"/>
      <c r="AW26" s="636"/>
      <c r="AX26" s="636"/>
      <c r="AY26" s="169"/>
      <c r="AZ26" s="141"/>
      <c r="BA26" s="141"/>
      <c r="BB26" s="886"/>
      <c r="BC26" s="201">
        <f t="shared" si="2"/>
        <v>0</v>
      </c>
    </row>
    <row r="27" spans="1:55" ht="34.9" hidden="1" customHeight="1" x14ac:dyDescent="0.3">
      <c r="A27" s="900" t="s">
        <v>284</v>
      </c>
      <c r="B27" s="906"/>
      <c r="C27" s="907"/>
      <c r="D27" s="208" t="s">
        <v>41</v>
      </c>
      <c r="E27" s="172"/>
      <c r="F27" s="141"/>
      <c r="G27" s="151" t="e">
        <f t="shared" si="14"/>
        <v>#DIV/0!</v>
      </c>
      <c r="H27" s="145"/>
      <c r="I27" s="141"/>
      <c r="J27" s="141"/>
      <c r="K27" s="141"/>
      <c r="L27" s="172"/>
      <c r="M27" s="141"/>
      <c r="N27" s="395"/>
      <c r="O27" s="395"/>
      <c r="P27" s="395"/>
      <c r="Q27" s="437"/>
      <c r="R27" s="437"/>
      <c r="S27" s="437"/>
      <c r="T27" s="141"/>
      <c r="U27" s="141"/>
      <c r="V27" s="141"/>
      <c r="W27" s="485"/>
      <c r="X27" s="485"/>
      <c r="Y27" s="485"/>
      <c r="Z27" s="528"/>
      <c r="AA27" s="529"/>
      <c r="AB27" s="530"/>
      <c r="AC27" s="531"/>
      <c r="AD27" s="528"/>
      <c r="AE27" s="172"/>
      <c r="AF27" s="170"/>
      <c r="AG27" s="171"/>
      <c r="AH27" s="141"/>
      <c r="AI27" s="141"/>
      <c r="AJ27" s="633"/>
      <c r="AK27" s="634"/>
      <c r="AL27" s="660"/>
      <c r="AM27" s="141"/>
      <c r="AN27" s="141"/>
      <c r="AO27" s="206"/>
      <c r="AP27" s="170"/>
      <c r="AQ27" s="205"/>
      <c r="AR27" s="141"/>
      <c r="AS27" s="141"/>
      <c r="AT27" s="703"/>
      <c r="AU27" s="650"/>
      <c r="AV27" s="650"/>
      <c r="AW27" s="636"/>
      <c r="AX27" s="636"/>
      <c r="AY27" s="169"/>
      <c r="AZ27" s="141"/>
      <c r="BA27" s="141"/>
      <c r="BB27" s="886"/>
      <c r="BC27" s="201">
        <f t="shared" si="2"/>
        <v>0</v>
      </c>
    </row>
    <row r="28" spans="1:55" ht="34.9" hidden="1" customHeight="1" x14ac:dyDescent="0.3">
      <c r="A28" s="908"/>
      <c r="B28" s="908"/>
      <c r="C28" s="909"/>
      <c r="D28" s="202" t="s">
        <v>37</v>
      </c>
      <c r="E28" s="172"/>
      <c r="F28" s="141"/>
      <c r="G28" s="151" t="e">
        <f t="shared" si="14"/>
        <v>#DIV/0!</v>
      </c>
      <c r="H28" s="145"/>
      <c r="I28" s="141"/>
      <c r="J28" s="141"/>
      <c r="K28" s="141"/>
      <c r="L28" s="172"/>
      <c r="M28" s="141"/>
      <c r="N28" s="395"/>
      <c r="O28" s="395"/>
      <c r="P28" s="395"/>
      <c r="Q28" s="437"/>
      <c r="R28" s="437"/>
      <c r="S28" s="437"/>
      <c r="T28" s="141"/>
      <c r="U28" s="141"/>
      <c r="V28" s="141"/>
      <c r="W28" s="485"/>
      <c r="X28" s="485"/>
      <c r="Y28" s="485"/>
      <c r="Z28" s="528"/>
      <c r="AA28" s="529"/>
      <c r="AB28" s="530"/>
      <c r="AC28" s="531"/>
      <c r="AD28" s="528"/>
      <c r="AE28" s="172"/>
      <c r="AF28" s="170"/>
      <c r="AG28" s="171"/>
      <c r="AH28" s="141"/>
      <c r="AI28" s="141"/>
      <c r="AJ28" s="633"/>
      <c r="AK28" s="634"/>
      <c r="AL28" s="660"/>
      <c r="AM28" s="141"/>
      <c r="AN28" s="141"/>
      <c r="AO28" s="206"/>
      <c r="AP28" s="170"/>
      <c r="AQ28" s="205"/>
      <c r="AR28" s="141"/>
      <c r="AS28" s="141"/>
      <c r="AT28" s="703"/>
      <c r="AU28" s="650"/>
      <c r="AV28" s="650"/>
      <c r="AW28" s="636"/>
      <c r="AX28" s="636"/>
      <c r="AY28" s="169"/>
      <c r="AZ28" s="141"/>
      <c r="BA28" s="141"/>
      <c r="BB28" s="886"/>
      <c r="BC28" s="201">
        <f t="shared" si="2"/>
        <v>0</v>
      </c>
    </row>
    <row r="29" spans="1:55" ht="34.9" hidden="1" customHeight="1" x14ac:dyDescent="0.3">
      <c r="A29" s="908"/>
      <c r="B29" s="908"/>
      <c r="C29" s="909"/>
      <c r="D29" s="149" t="s">
        <v>2</v>
      </c>
      <c r="E29" s="172"/>
      <c r="F29" s="141"/>
      <c r="G29" s="151" t="e">
        <f t="shared" si="14"/>
        <v>#DIV/0!</v>
      </c>
      <c r="H29" s="145"/>
      <c r="I29" s="141"/>
      <c r="J29" s="141"/>
      <c r="K29" s="141"/>
      <c r="L29" s="172"/>
      <c r="M29" s="141"/>
      <c r="N29" s="395"/>
      <c r="O29" s="395"/>
      <c r="P29" s="395"/>
      <c r="Q29" s="437"/>
      <c r="R29" s="437"/>
      <c r="S29" s="437"/>
      <c r="T29" s="141"/>
      <c r="U29" s="141"/>
      <c r="V29" s="141"/>
      <c r="W29" s="485"/>
      <c r="X29" s="485"/>
      <c r="Y29" s="485"/>
      <c r="Z29" s="528"/>
      <c r="AA29" s="529"/>
      <c r="AB29" s="530"/>
      <c r="AC29" s="531"/>
      <c r="AD29" s="528"/>
      <c r="AE29" s="172"/>
      <c r="AF29" s="170"/>
      <c r="AG29" s="171"/>
      <c r="AH29" s="141"/>
      <c r="AI29" s="141"/>
      <c r="AJ29" s="633"/>
      <c r="AK29" s="634"/>
      <c r="AL29" s="660"/>
      <c r="AM29" s="141"/>
      <c r="AN29" s="141"/>
      <c r="AO29" s="206"/>
      <c r="AP29" s="170"/>
      <c r="AQ29" s="205"/>
      <c r="AR29" s="141"/>
      <c r="AS29" s="141"/>
      <c r="AT29" s="703"/>
      <c r="AU29" s="650"/>
      <c r="AV29" s="650"/>
      <c r="AW29" s="636"/>
      <c r="AX29" s="636"/>
      <c r="AY29" s="169"/>
      <c r="AZ29" s="141"/>
      <c r="BA29" s="141"/>
      <c r="BB29" s="886"/>
      <c r="BC29" s="201">
        <f t="shared" si="2"/>
        <v>0</v>
      </c>
    </row>
    <row r="30" spans="1:55" ht="34.9" hidden="1" customHeight="1" x14ac:dyDescent="0.3">
      <c r="A30" s="908"/>
      <c r="B30" s="908"/>
      <c r="C30" s="909"/>
      <c r="D30" s="215" t="s">
        <v>43</v>
      </c>
      <c r="E30" s="172"/>
      <c r="F30" s="141"/>
      <c r="G30" s="151" t="e">
        <f t="shared" si="14"/>
        <v>#DIV/0!</v>
      </c>
      <c r="H30" s="145"/>
      <c r="I30" s="141"/>
      <c r="J30" s="141"/>
      <c r="K30" s="141"/>
      <c r="L30" s="172"/>
      <c r="M30" s="141"/>
      <c r="N30" s="395"/>
      <c r="O30" s="395"/>
      <c r="P30" s="395"/>
      <c r="Q30" s="437"/>
      <c r="R30" s="437"/>
      <c r="S30" s="437"/>
      <c r="T30" s="141"/>
      <c r="U30" s="141"/>
      <c r="V30" s="141"/>
      <c r="W30" s="485"/>
      <c r="X30" s="485"/>
      <c r="Y30" s="485"/>
      <c r="Z30" s="528"/>
      <c r="AA30" s="529"/>
      <c r="AB30" s="530"/>
      <c r="AC30" s="531"/>
      <c r="AD30" s="528"/>
      <c r="AE30" s="172"/>
      <c r="AF30" s="170"/>
      <c r="AG30" s="171"/>
      <c r="AH30" s="141"/>
      <c r="AI30" s="141"/>
      <c r="AJ30" s="633"/>
      <c r="AK30" s="634"/>
      <c r="AL30" s="660"/>
      <c r="AM30" s="141"/>
      <c r="AN30" s="141"/>
      <c r="AO30" s="206"/>
      <c r="AP30" s="170"/>
      <c r="AQ30" s="205"/>
      <c r="AR30" s="141"/>
      <c r="AS30" s="141"/>
      <c r="AT30" s="703"/>
      <c r="AU30" s="650"/>
      <c r="AV30" s="650"/>
      <c r="AW30" s="636"/>
      <c r="AX30" s="636"/>
      <c r="AY30" s="169"/>
      <c r="AZ30" s="141"/>
      <c r="BA30" s="141"/>
      <c r="BB30" s="886"/>
      <c r="BC30" s="201">
        <f t="shared" si="2"/>
        <v>0</v>
      </c>
    </row>
    <row r="31" spans="1:55" ht="34.9" hidden="1" customHeight="1" x14ac:dyDescent="0.3">
      <c r="A31" s="908"/>
      <c r="B31" s="908"/>
      <c r="C31" s="909"/>
      <c r="D31" s="216" t="s">
        <v>270</v>
      </c>
      <c r="E31" s="172"/>
      <c r="F31" s="141"/>
      <c r="G31" s="151" t="e">
        <f t="shared" si="14"/>
        <v>#DIV/0!</v>
      </c>
      <c r="H31" s="145"/>
      <c r="I31" s="141"/>
      <c r="J31" s="141"/>
      <c r="K31" s="141"/>
      <c r="L31" s="172"/>
      <c r="M31" s="141"/>
      <c r="N31" s="395"/>
      <c r="O31" s="395"/>
      <c r="P31" s="395"/>
      <c r="Q31" s="437"/>
      <c r="R31" s="437"/>
      <c r="S31" s="437"/>
      <c r="T31" s="141"/>
      <c r="U31" s="141"/>
      <c r="V31" s="141"/>
      <c r="W31" s="485"/>
      <c r="X31" s="485"/>
      <c r="Y31" s="485"/>
      <c r="Z31" s="528"/>
      <c r="AA31" s="529"/>
      <c r="AB31" s="530"/>
      <c r="AC31" s="531"/>
      <c r="AD31" s="528"/>
      <c r="AE31" s="172"/>
      <c r="AF31" s="170"/>
      <c r="AG31" s="171"/>
      <c r="AH31" s="141"/>
      <c r="AI31" s="141"/>
      <c r="AJ31" s="633"/>
      <c r="AK31" s="634"/>
      <c r="AL31" s="660"/>
      <c r="AM31" s="141"/>
      <c r="AN31" s="141"/>
      <c r="AO31" s="206"/>
      <c r="AP31" s="170"/>
      <c r="AQ31" s="205"/>
      <c r="AR31" s="141"/>
      <c r="AS31" s="141"/>
      <c r="AT31" s="703"/>
      <c r="AU31" s="650"/>
      <c r="AV31" s="650"/>
      <c r="AW31" s="636"/>
      <c r="AX31" s="636"/>
      <c r="AY31" s="169"/>
      <c r="AZ31" s="141"/>
      <c r="BA31" s="141"/>
      <c r="BB31" s="886"/>
      <c r="BC31" s="201">
        <f t="shared" si="2"/>
        <v>0</v>
      </c>
    </row>
    <row r="32" spans="1:55" ht="17.25" hidden="1" customHeight="1" x14ac:dyDescent="0.3">
      <c r="A32" s="800" t="s">
        <v>281</v>
      </c>
      <c r="B32" s="881"/>
      <c r="C32" s="882"/>
      <c r="D32" s="208" t="s">
        <v>41</v>
      </c>
      <c r="E32" s="221"/>
      <c r="F32" s="140"/>
      <c r="G32" s="151" t="e">
        <f t="shared" si="14"/>
        <v>#DIV/0!</v>
      </c>
      <c r="H32" s="148"/>
      <c r="I32" s="140"/>
      <c r="J32" s="140"/>
      <c r="K32" s="140"/>
      <c r="L32" s="221"/>
      <c r="M32" s="140"/>
      <c r="N32" s="400"/>
      <c r="O32" s="400"/>
      <c r="P32" s="400"/>
      <c r="Q32" s="442"/>
      <c r="R32" s="442"/>
      <c r="S32" s="442"/>
      <c r="T32" s="140"/>
      <c r="U32" s="140"/>
      <c r="V32" s="140"/>
      <c r="W32" s="490"/>
      <c r="X32" s="490"/>
      <c r="Y32" s="490"/>
      <c r="Z32" s="539"/>
      <c r="AA32" s="540"/>
      <c r="AB32" s="541"/>
      <c r="AC32" s="542"/>
      <c r="AD32" s="539"/>
      <c r="AE32" s="221"/>
      <c r="AF32" s="222"/>
      <c r="AG32" s="695"/>
      <c r="AH32" s="140"/>
      <c r="AI32" s="140"/>
      <c r="AJ32" s="644"/>
      <c r="AK32" s="645"/>
      <c r="AL32" s="698"/>
      <c r="AM32" s="140"/>
      <c r="AN32" s="140"/>
      <c r="AO32" s="223"/>
      <c r="AP32" s="222"/>
      <c r="AQ32" s="723"/>
      <c r="AR32" s="140"/>
      <c r="AS32" s="140"/>
      <c r="AT32" s="705"/>
      <c r="AU32" s="730"/>
      <c r="AV32" s="730"/>
      <c r="AW32" s="646"/>
      <c r="AX32" s="646"/>
      <c r="AY32" s="221"/>
      <c r="AZ32" s="140"/>
      <c r="BA32" s="140"/>
      <c r="BB32" s="886"/>
      <c r="BC32" s="201">
        <f t="shared" si="2"/>
        <v>0</v>
      </c>
    </row>
    <row r="33" spans="1:55" ht="15.65" hidden="1" x14ac:dyDescent="0.3">
      <c r="A33" s="919"/>
      <c r="B33" s="884"/>
      <c r="C33" s="885"/>
      <c r="D33" s="149" t="s">
        <v>37</v>
      </c>
      <c r="E33" s="224"/>
      <c r="F33" s="225"/>
      <c r="G33" s="151" t="e">
        <f t="shared" si="14"/>
        <v>#DIV/0!</v>
      </c>
      <c r="H33" s="150"/>
      <c r="I33" s="143"/>
      <c r="J33" s="143"/>
      <c r="K33" s="143"/>
      <c r="L33" s="168"/>
      <c r="M33" s="143"/>
      <c r="N33" s="390"/>
      <c r="O33" s="390"/>
      <c r="P33" s="390"/>
      <c r="Q33" s="433"/>
      <c r="R33" s="433"/>
      <c r="S33" s="433"/>
      <c r="T33" s="143"/>
      <c r="U33" s="143"/>
      <c r="V33" s="143"/>
      <c r="W33" s="481"/>
      <c r="X33" s="481"/>
      <c r="Y33" s="481"/>
      <c r="Z33" s="521"/>
      <c r="AA33" s="522"/>
      <c r="AB33" s="523"/>
      <c r="AC33" s="524"/>
      <c r="AD33" s="521"/>
      <c r="AE33" s="168"/>
      <c r="AF33" s="166"/>
      <c r="AG33" s="167"/>
      <c r="AH33" s="143"/>
      <c r="AI33" s="143"/>
      <c r="AJ33" s="626"/>
      <c r="AK33" s="627"/>
      <c r="AL33" s="658"/>
      <c r="AM33" s="143"/>
      <c r="AN33" s="143"/>
      <c r="AO33" s="204"/>
      <c r="AP33" s="166"/>
      <c r="AQ33" s="203"/>
      <c r="AR33" s="143"/>
      <c r="AS33" s="143"/>
      <c r="AT33" s="702"/>
      <c r="AU33" s="706"/>
      <c r="AV33" s="706"/>
      <c r="AW33" s="629"/>
      <c r="AX33" s="629"/>
      <c r="AY33" s="165"/>
      <c r="AZ33" s="143"/>
      <c r="BA33" s="143"/>
      <c r="BB33" s="886"/>
      <c r="BC33" s="201">
        <f t="shared" si="2"/>
        <v>0</v>
      </c>
    </row>
    <row r="34" spans="1:55" ht="31.15" hidden="1" customHeight="1" x14ac:dyDescent="0.3">
      <c r="A34" s="919"/>
      <c r="B34" s="884"/>
      <c r="C34" s="885"/>
      <c r="D34" s="149" t="s">
        <v>2</v>
      </c>
      <c r="E34" s="172"/>
      <c r="F34" s="141"/>
      <c r="G34" s="151" t="e">
        <f t="shared" si="14"/>
        <v>#DIV/0!</v>
      </c>
      <c r="H34" s="151"/>
      <c r="I34" s="146"/>
      <c r="J34" s="146"/>
      <c r="K34" s="146"/>
      <c r="L34" s="210"/>
      <c r="M34" s="146"/>
      <c r="N34" s="397"/>
      <c r="O34" s="397"/>
      <c r="P34" s="397"/>
      <c r="Q34" s="439"/>
      <c r="R34" s="439"/>
      <c r="S34" s="439"/>
      <c r="T34" s="146"/>
      <c r="U34" s="146"/>
      <c r="V34" s="146"/>
      <c r="W34" s="487"/>
      <c r="X34" s="487"/>
      <c r="Y34" s="487"/>
      <c r="Z34" s="533"/>
      <c r="AA34" s="534"/>
      <c r="AB34" s="535"/>
      <c r="AC34" s="536"/>
      <c r="AD34" s="533"/>
      <c r="AE34" s="210"/>
      <c r="AF34" s="211"/>
      <c r="AG34" s="213"/>
      <c r="AH34" s="146"/>
      <c r="AI34" s="146"/>
      <c r="AJ34" s="638"/>
      <c r="AK34" s="639"/>
      <c r="AL34" s="659"/>
      <c r="AM34" s="146"/>
      <c r="AN34" s="146"/>
      <c r="AO34" s="214"/>
      <c r="AP34" s="211"/>
      <c r="AQ34" s="212"/>
      <c r="AR34" s="146"/>
      <c r="AS34" s="146"/>
      <c r="AT34" s="704"/>
      <c r="AU34" s="639"/>
      <c r="AV34" s="639"/>
      <c r="AW34" s="641"/>
      <c r="AX34" s="641"/>
      <c r="AY34" s="211"/>
      <c r="AZ34" s="146"/>
      <c r="BA34" s="146"/>
      <c r="BB34" s="886"/>
      <c r="BC34" s="201">
        <f t="shared" si="2"/>
        <v>0</v>
      </c>
    </row>
    <row r="35" spans="1:55" ht="14.4" hidden="1" x14ac:dyDescent="0.3">
      <c r="A35" s="919"/>
      <c r="B35" s="884"/>
      <c r="C35" s="885"/>
      <c r="D35" s="152" t="s">
        <v>43</v>
      </c>
      <c r="E35" s="172"/>
      <c r="F35" s="141"/>
      <c r="G35" s="151" t="e">
        <f t="shared" si="14"/>
        <v>#DIV/0!</v>
      </c>
      <c r="H35" s="145"/>
      <c r="I35" s="141"/>
      <c r="J35" s="141"/>
      <c r="K35" s="141"/>
      <c r="L35" s="172"/>
      <c r="M35" s="141"/>
      <c r="N35" s="395"/>
      <c r="O35" s="395"/>
      <c r="P35" s="395"/>
      <c r="Q35" s="437"/>
      <c r="R35" s="437"/>
      <c r="S35" s="437"/>
      <c r="T35" s="141"/>
      <c r="U35" s="141"/>
      <c r="V35" s="141"/>
      <c r="W35" s="485"/>
      <c r="X35" s="485"/>
      <c r="Y35" s="485"/>
      <c r="Z35" s="528"/>
      <c r="AA35" s="529"/>
      <c r="AB35" s="530"/>
      <c r="AC35" s="531"/>
      <c r="AD35" s="528"/>
      <c r="AE35" s="172"/>
      <c r="AF35" s="170"/>
      <c r="AG35" s="171"/>
      <c r="AH35" s="141"/>
      <c r="AI35" s="141"/>
      <c r="AJ35" s="633"/>
      <c r="AK35" s="634"/>
      <c r="AL35" s="660"/>
      <c r="AM35" s="141"/>
      <c r="AN35" s="141"/>
      <c r="AO35" s="206"/>
      <c r="AP35" s="170"/>
      <c r="AQ35" s="205"/>
      <c r="AR35" s="141"/>
      <c r="AS35" s="141"/>
      <c r="AT35" s="703"/>
      <c r="AU35" s="650"/>
      <c r="AV35" s="650"/>
      <c r="AW35" s="636"/>
      <c r="AX35" s="636"/>
      <c r="AY35" s="170"/>
      <c r="AZ35" s="141"/>
      <c r="BA35" s="141"/>
      <c r="BB35" s="886"/>
      <c r="BC35" s="201">
        <f t="shared" si="2"/>
        <v>0</v>
      </c>
    </row>
    <row r="36" spans="1:55" s="226" customFormat="1" ht="37.1" hidden="1" customHeight="1" x14ac:dyDescent="0.3">
      <c r="A36" s="920"/>
      <c r="B36" s="921"/>
      <c r="C36" s="922"/>
      <c r="D36" s="153" t="s">
        <v>270</v>
      </c>
      <c r="E36" s="143"/>
      <c r="F36" s="143"/>
      <c r="G36" s="151" t="e">
        <f t="shared" si="14"/>
        <v>#DIV/0!</v>
      </c>
      <c r="H36" s="150"/>
      <c r="I36" s="143"/>
      <c r="J36" s="143"/>
      <c r="K36" s="143"/>
      <c r="L36" s="168"/>
      <c r="M36" s="143"/>
      <c r="N36" s="390"/>
      <c r="O36" s="390"/>
      <c r="P36" s="390"/>
      <c r="Q36" s="433"/>
      <c r="R36" s="433"/>
      <c r="S36" s="433"/>
      <c r="T36" s="143"/>
      <c r="U36" s="143"/>
      <c r="V36" s="143"/>
      <c r="W36" s="481"/>
      <c r="X36" s="481"/>
      <c r="Y36" s="481"/>
      <c r="Z36" s="521"/>
      <c r="AA36" s="522"/>
      <c r="AB36" s="523"/>
      <c r="AC36" s="524"/>
      <c r="AD36" s="521"/>
      <c r="AE36" s="168"/>
      <c r="AF36" s="166"/>
      <c r="AG36" s="167"/>
      <c r="AH36" s="143"/>
      <c r="AI36" s="143"/>
      <c r="AJ36" s="626"/>
      <c r="AK36" s="627"/>
      <c r="AL36" s="658"/>
      <c r="AM36" s="143"/>
      <c r="AN36" s="143"/>
      <c r="AO36" s="204"/>
      <c r="AP36" s="166"/>
      <c r="AQ36" s="203"/>
      <c r="AR36" s="143"/>
      <c r="AS36" s="143"/>
      <c r="AT36" s="702"/>
      <c r="AU36" s="706"/>
      <c r="AV36" s="706"/>
      <c r="AW36" s="629"/>
      <c r="AX36" s="629"/>
      <c r="AY36" s="166"/>
      <c r="AZ36" s="143"/>
      <c r="BA36" s="143"/>
      <c r="BB36" s="886"/>
      <c r="BC36" s="201">
        <f t="shared" si="2"/>
        <v>0</v>
      </c>
    </row>
    <row r="37" spans="1:55" ht="37.1" customHeight="1" x14ac:dyDescent="0.3">
      <c r="A37" s="800" t="s">
        <v>279</v>
      </c>
      <c r="B37" s="801"/>
      <c r="C37" s="802"/>
      <c r="D37" s="208" t="s">
        <v>41</v>
      </c>
      <c r="E37" s="227">
        <f>E38+E39+E40</f>
        <v>138609.4</v>
      </c>
      <c r="F37" s="228">
        <f t="shared" ref="F37" si="18">F38+F39+F40</f>
        <v>124601.3</v>
      </c>
      <c r="G37" s="151">
        <f t="shared" si="14"/>
        <v>89.893831154308444</v>
      </c>
      <c r="H37" s="229" t="s">
        <v>280</v>
      </c>
      <c r="I37" s="230" t="s">
        <v>280</v>
      </c>
      <c r="J37" s="229" t="s">
        <v>280</v>
      </c>
      <c r="K37" s="230" t="s">
        <v>280</v>
      </c>
      <c r="L37" s="229" t="s">
        <v>280</v>
      </c>
      <c r="M37" s="230" t="s">
        <v>280</v>
      </c>
      <c r="N37" s="401" t="s">
        <v>280</v>
      </c>
      <c r="O37" s="402" t="s">
        <v>280</v>
      </c>
      <c r="P37" s="401" t="s">
        <v>280</v>
      </c>
      <c r="Q37" s="443" t="s">
        <v>280</v>
      </c>
      <c r="R37" s="444" t="s">
        <v>280</v>
      </c>
      <c r="S37" s="443" t="s">
        <v>280</v>
      </c>
      <c r="T37" s="229" t="s">
        <v>280</v>
      </c>
      <c r="U37" s="230" t="s">
        <v>280</v>
      </c>
      <c r="V37" s="229" t="s">
        <v>280</v>
      </c>
      <c r="W37" s="491" t="s">
        <v>280</v>
      </c>
      <c r="X37" s="492" t="s">
        <v>280</v>
      </c>
      <c r="Y37" s="491" t="s">
        <v>280</v>
      </c>
      <c r="Z37" s="543" t="s">
        <v>280</v>
      </c>
      <c r="AA37" s="544" t="s">
        <v>280</v>
      </c>
      <c r="AB37" s="543" t="s">
        <v>280</v>
      </c>
      <c r="AC37" s="544" t="s">
        <v>280</v>
      </c>
      <c r="AD37" s="543" t="s">
        <v>280</v>
      </c>
      <c r="AE37" s="230" t="s">
        <v>280</v>
      </c>
      <c r="AF37" s="229" t="s">
        <v>280</v>
      </c>
      <c r="AG37" s="230" t="s">
        <v>280</v>
      </c>
      <c r="AH37" s="229" t="s">
        <v>280</v>
      </c>
      <c r="AI37" s="230" t="s">
        <v>280</v>
      </c>
      <c r="AJ37" s="648" t="s">
        <v>280</v>
      </c>
      <c r="AK37" s="647" t="s">
        <v>280</v>
      </c>
      <c r="AL37" s="648" t="s">
        <v>280</v>
      </c>
      <c r="AM37" s="230" t="s">
        <v>280</v>
      </c>
      <c r="AN37" s="229" t="s">
        <v>280</v>
      </c>
      <c r="AO37" s="230" t="s">
        <v>280</v>
      </c>
      <c r="AP37" s="229" t="s">
        <v>280</v>
      </c>
      <c r="AQ37" s="230" t="s">
        <v>280</v>
      </c>
      <c r="AR37" s="229" t="s">
        <v>280</v>
      </c>
      <c r="AS37" s="230" t="s">
        <v>280</v>
      </c>
      <c r="AT37" s="648" t="s">
        <v>280</v>
      </c>
      <c r="AU37" s="647" t="s">
        <v>280</v>
      </c>
      <c r="AV37" s="648" t="s">
        <v>280</v>
      </c>
      <c r="AW37" s="647" t="s">
        <v>280</v>
      </c>
      <c r="AX37" s="648" t="s">
        <v>280</v>
      </c>
      <c r="AY37" s="230" t="s">
        <v>280</v>
      </c>
      <c r="AZ37" s="229" t="s">
        <v>280</v>
      </c>
      <c r="BA37" s="230" t="s">
        <v>280</v>
      </c>
      <c r="BB37" s="231"/>
      <c r="BC37" s="201" t="e">
        <f t="shared" si="2"/>
        <v>#VALUE!</v>
      </c>
    </row>
    <row r="38" spans="1:55" ht="37.1" hidden="1" customHeight="1" x14ac:dyDescent="0.3">
      <c r="A38" s="232"/>
      <c r="B38" s="217"/>
      <c r="C38" s="218"/>
      <c r="D38" s="149" t="s">
        <v>37</v>
      </c>
      <c r="E38" s="233"/>
      <c r="F38" s="234"/>
      <c r="G38" s="151" t="e">
        <f t="shared" si="14"/>
        <v>#DIV/0!</v>
      </c>
      <c r="H38" s="229" t="s">
        <v>280</v>
      </c>
      <c r="I38" s="230" t="s">
        <v>280</v>
      </c>
      <c r="J38" s="229" t="s">
        <v>280</v>
      </c>
      <c r="K38" s="230" t="s">
        <v>280</v>
      </c>
      <c r="L38" s="229" t="s">
        <v>280</v>
      </c>
      <c r="M38" s="230" t="s">
        <v>280</v>
      </c>
      <c r="N38" s="401" t="s">
        <v>280</v>
      </c>
      <c r="O38" s="402" t="s">
        <v>280</v>
      </c>
      <c r="P38" s="401" t="s">
        <v>280</v>
      </c>
      <c r="Q38" s="443" t="s">
        <v>280</v>
      </c>
      <c r="R38" s="444" t="s">
        <v>280</v>
      </c>
      <c r="S38" s="443" t="s">
        <v>280</v>
      </c>
      <c r="T38" s="229" t="s">
        <v>280</v>
      </c>
      <c r="U38" s="230" t="s">
        <v>280</v>
      </c>
      <c r="V38" s="229" t="s">
        <v>280</v>
      </c>
      <c r="W38" s="491" t="s">
        <v>280</v>
      </c>
      <c r="X38" s="492" t="s">
        <v>280</v>
      </c>
      <c r="Y38" s="491" t="s">
        <v>280</v>
      </c>
      <c r="Z38" s="543" t="s">
        <v>280</v>
      </c>
      <c r="AA38" s="544" t="s">
        <v>280</v>
      </c>
      <c r="AB38" s="543" t="s">
        <v>280</v>
      </c>
      <c r="AC38" s="544" t="s">
        <v>280</v>
      </c>
      <c r="AD38" s="543" t="s">
        <v>280</v>
      </c>
      <c r="AE38" s="230" t="s">
        <v>280</v>
      </c>
      <c r="AF38" s="229" t="s">
        <v>280</v>
      </c>
      <c r="AG38" s="230" t="s">
        <v>280</v>
      </c>
      <c r="AH38" s="229" t="s">
        <v>280</v>
      </c>
      <c r="AI38" s="230" t="s">
        <v>280</v>
      </c>
      <c r="AJ38" s="648" t="s">
        <v>280</v>
      </c>
      <c r="AK38" s="647" t="s">
        <v>280</v>
      </c>
      <c r="AL38" s="648" t="s">
        <v>280</v>
      </c>
      <c r="AM38" s="230" t="s">
        <v>280</v>
      </c>
      <c r="AN38" s="229" t="s">
        <v>280</v>
      </c>
      <c r="AO38" s="230" t="s">
        <v>280</v>
      </c>
      <c r="AP38" s="229" t="s">
        <v>280</v>
      </c>
      <c r="AQ38" s="230" t="s">
        <v>280</v>
      </c>
      <c r="AR38" s="229" t="s">
        <v>280</v>
      </c>
      <c r="AS38" s="230" t="s">
        <v>280</v>
      </c>
      <c r="AT38" s="648" t="s">
        <v>280</v>
      </c>
      <c r="AU38" s="647" t="s">
        <v>280</v>
      </c>
      <c r="AV38" s="648" t="s">
        <v>280</v>
      </c>
      <c r="AW38" s="647" t="s">
        <v>280</v>
      </c>
      <c r="AX38" s="648" t="s">
        <v>280</v>
      </c>
      <c r="AY38" s="230" t="s">
        <v>280</v>
      </c>
      <c r="AZ38" s="229" t="s">
        <v>280</v>
      </c>
      <c r="BA38" s="230" t="s">
        <v>280</v>
      </c>
      <c r="BB38" s="231"/>
      <c r="BC38" s="201" t="e">
        <f t="shared" si="2"/>
        <v>#VALUE!</v>
      </c>
    </row>
    <row r="39" spans="1:55" ht="37.1" hidden="1" customHeight="1" x14ac:dyDescent="0.3">
      <c r="A39" s="232"/>
      <c r="B39" s="217"/>
      <c r="C39" s="218"/>
      <c r="D39" s="149" t="s">
        <v>2</v>
      </c>
      <c r="E39" s="235"/>
      <c r="F39" s="236"/>
      <c r="G39" s="151" t="e">
        <f t="shared" si="14"/>
        <v>#DIV/0!</v>
      </c>
      <c r="H39" s="229" t="s">
        <v>280</v>
      </c>
      <c r="I39" s="230" t="s">
        <v>280</v>
      </c>
      <c r="J39" s="229" t="s">
        <v>280</v>
      </c>
      <c r="K39" s="230" t="s">
        <v>280</v>
      </c>
      <c r="L39" s="229" t="s">
        <v>280</v>
      </c>
      <c r="M39" s="230" t="s">
        <v>280</v>
      </c>
      <c r="N39" s="401" t="s">
        <v>280</v>
      </c>
      <c r="O39" s="402" t="s">
        <v>280</v>
      </c>
      <c r="P39" s="401" t="s">
        <v>280</v>
      </c>
      <c r="Q39" s="443" t="s">
        <v>280</v>
      </c>
      <c r="R39" s="444" t="s">
        <v>280</v>
      </c>
      <c r="S39" s="443" t="s">
        <v>280</v>
      </c>
      <c r="T39" s="229" t="s">
        <v>280</v>
      </c>
      <c r="U39" s="230" t="s">
        <v>280</v>
      </c>
      <c r="V39" s="229" t="s">
        <v>280</v>
      </c>
      <c r="W39" s="491" t="s">
        <v>280</v>
      </c>
      <c r="X39" s="492" t="s">
        <v>280</v>
      </c>
      <c r="Y39" s="491" t="s">
        <v>280</v>
      </c>
      <c r="Z39" s="543" t="s">
        <v>280</v>
      </c>
      <c r="AA39" s="544" t="s">
        <v>280</v>
      </c>
      <c r="AB39" s="543" t="s">
        <v>280</v>
      </c>
      <c r="AC39" s="544" t="s">
        <v>280</v>
      </c>
      <c r="AD39" s="543" t="s">
        <v>280</v>
      </c>
      <c r="AE39" s="230" t="s">
        <v>280</v>
      </c>
      <c r="AF39" s="229" t="s">
        <v>280</v>
      </c>
      <c r="AG39" s="230" t="s">
        <v>280</v>
      </c>
      <c r="AH39" s="229" t="s">
        <v>280</v>
      </c>
      <c r="AI39" s="230" t="s">
        <v>280</v>
      </c>
      <c r="AJ39" s="648" t="s">
        <v>280</v>
      </c>
      <c r="AK39" s="647" t="s">
        <v>280</v>
      </c>
      <c r="AL39" s="648" t="s">
        <v>280</v>
      </c>
      <c r="AM39" s="230" t="s">
        <v>280</v>
      </c>
      <c r="AN39" s="229" t="s">
        <v>280</v>
      </c>
      <c r="AO39" s="230" t="s">
        <v>280</v>
      </c>
      <c r="AP39" s="229" t="s">
        <v>280</v>
      </c>
      <c r="AQ39" s="230" t="s">
        <v>280</v>
      </c>
      <c r="AR39" s="229" t="s">
        <v>280</v>
      </c>
      <c r="AS39" s="230" t="s">
        <v>280</v>
      </c>
      <c r="AT39" s="648" t="s">
        <v>280</v>
      </c>
      <c r="AU39" s="647" t="s">
        <v>280</v>
      </c>
      <c r="AV39" s="648" t="s">
        <v>280</v>
      </c>
      <c r="AW39" s="647" t="s">
        <v>280</v>
      </c>
      <c r="AX39" s="648" t="s">
        <v>280</v>
      </c>
      <c r="AY39" s="230" t="s">
        <v>280</v>
      </c>
      <c r="AZ39" s="229" t="s">
        <v>280</v>
      </c>
      <c r="BA39" s="230" t="s">
        <v>280</v>
      </c>
      <c r="BB39" s="231"/>
      <c r="BC39" s="201" t="e">
        <f t="shared" si="2"/>
        <v>#VALUE!</v>
      </c>
    </row>
    <row r="40" spans="1:55" ht="37.1" customHeight="1" x14ac:dyDescent="0.3">
      <c r="A40" s="232"/>
      <c r="B40" s="217"/>
      <c r="C40" s="218"/>
      <c r="D40" s="152" t="s">
        <v>43</v>
      </c>
      <c r="E40" s="235">
        <f>E129</f>
        <v>138609.4</v>
      </c>
      <c r="F40" s="238">
        <f>F129</f>
        <v>124601.3</v>
      </c>
      <c r="G40" s="151">
        <f t="shared" si="14"/>
        <v>89.893831154308444</v>
      </c>
      <c r="H40" s="229" t="s">
        <v>280</v>
      </c>
      <c r="I40" s="230" t="s">
        <v>280</v>
      </c>
      <c r="J40" s="229" t="s">
        <v>280</v>
      </c>
      <c r="K40" s="230" t="s">
        <v>280</v>
      </c>
      <c r="L40" s="229" t="s">
        <v>280</v>
      </c>
      <c r="M40" s="230" t="s">
        <v>280</v>
      </c>
      <c r="N40" s="401" t="s">
        <v>280</v>
      </c>
      <c r="O40" s="402" t="s">
        <v>280</v>
      </c>
      <c r="P40" s="401" t="s">
        <v>280</v>
      </c>
      <c r="Q40" s="443" t="s">
        <v>280</v>
      </c>
      <c r="R40" s="444" t="s">
        <v>280</v>
      </c>
      <c r="S40" s="443" t="s">
        <v>280</v>
      </c>
      <c r="T40" s="229" t="s">
        <v>280</v>
      </c>
      <c r="U40" s="230" t="s">
        <v>280</v>
      </c>
      <c r="V40" s="229" t="s">
        <v>280</v>
      </c>
      <c r="W40" s="491" t="s">
        <v>280</v>
      </c>
      <c r="X40" s="492" t="s">
        <v>280</v>
      </c>
      <c r="Y40" s="491" t="s">
        <v>280</v>
      </c>
      <c r="Z40" s="543" t="s">
        <v>280</v>
      </c>
      <c r="AA40" s="544" t="s">
        <v>280</v>
      </c>
      <c r="AB40" s="543" t="s">
        <v>280</v>
      </c>
      <c r="AC40" s="544" t="s">
        <v>280</v>
      </c>
      <c r="AD40" s="543" t="s">
        <v>280</v>
      </c>
      <c r="AE40" s="230" t="s">
        <v>280</v>
      </c>
      <c r="AF40" s="229" t="s">
        <v>280</v>
      </c>
      <c r="AG40" s="230" t="s">
        <v>280</v>
      </c>
      <c r="AH40" s="229" t="s">
        <v>280</v>
      </c>
      <c r="AI40" s="230" t="s">
        <v>280</v>
      </c>
      <c r="AJ40" s="648" t="s">
        <v>280</v>
      </c>
      <c r="AK40" s="647" t="s">
        <v>280</v>
      </c>
      <c r="AL40" s="648" t="s">
        <v>280</v>
      </c>
      <c r="AM40" s="230" t="s">
        <v>280</v>
      </c>
      <c r="AN40" s="229" t="s">
        <v>280</v>
      </c>
      <c r="AO40" s="230" t="s">
        <v>280</v>
      </c>
      <c r="AP40" s="229" t="s">
        <v>280</v>
      </c>
      <c r="AQ40" s="230" t="s">
        <v>280</v>
      </c>
      <c r="AR40" s="229" t="s">
        <v>280</v>
      </c>
      <c r="AS40" s="230" t="s">
        <v>280</v>
      </c>
      <c r="AT40" s="648" t="s">
        <v>280</v>
      </c>
      <c r="AU40" s="647" t="s">
        <v>280</v>
      </c>
      <c r="AV40" s="648" t="s">
        <v>280</v>
      </c>
      <c r="AW40" s="647" t="s">
        <v>280</v>
      </c>
      <c r="AX40" s="648" t="s">
        <v>280</v>
      </c>
      <c r="AY40" s="230" t="s">
        <v>280</v>
      </c>
      <c r="AZ40" s="229" t="s">
        <v>280</v>
      </c>
      <c r="BA40" s="230" t="s">
        <v>280</v>
      </c>
      <c r="BB40" s="231"/>
      <c r="BC40" s="201" t="e">
        <f t="shared" si="2"/>
        <v>#VALUE!</v>
      </c>
    </row>
    <row r="41" spans="1:55" ht="37.1" hidden="1" customHeight="1" x14ac:dyDescent="0.3">
      <c r="A41" s="239"/>
      <c r="B41" s="219"/>
      <c r="C41" s="220"/>
      <c r="D41" s="153" t="s">
        <v>270</v>
      </c>
      <c r="E41" s="240"/>
      <c r="F41" s="241"/>
      <c r="G41" s="242"/>
      <c r="H41" s="229" t="s">
        <v>280</v>
      </c>
      <c r="I41" s="230" t="s">
        <v>280</v>
      </c>
      <c r="J41" s="229" t="s">
        <v>280</v>
      </c>
      <c r="K41" s="230" t="s">
        <v>280</v>
      </c>
      <c r="L41" s="229" t="s">
        <v>280</v>
      </c>
      <c r="M41" s="230" t="s">
        <v>280</v>
      </c>
      <c r="N41" s="401" t="s">
        <v>280</v>
      </c>
      <c r="O41" s="402" t="s">
        <v>280</v>
      </c>
      <c r="P41" s="401" t="s">
        <v>280</v>
      </c>
      <c r="Q41" s="443" t="s">
        <v>280</v>
      </c>
      <c r="R41" s="444" t="s">
        <v>280</v>
      </c>
      <c r="S41" s="443" t="s">
        <v>280</v>
      </c>
      <c r="T41" s="229" t="s">
        <v>280</v>
      </c>
      <c r="U41" s="230" t="s">
        <v>280</v>
      </c>
      <c r="V41" s="229" t="s">
        <v>280</v>
      </c>
      <c r="W41" s="491" t="s">
        <v>280</v>
      </c>
      <c r="X41" s="492" t="s">
        <v>280</v>
      </c>
      <c r="Y41" s="491" t="s">
        <v>280</v>
      </c>
      <c r="Z41" s="543" t="s">
        <v>280</v>
      </c>
      <c r="AA41" s="544" t="s">
        <v>280</v>
      </c>
      <c r="AB41" s="543" t="s">
        <v>280</v>
      </c>
      <c r="AC41" s="544" t="s">
        <v>280</v>
      </c>
      <c r="AD41" s="543" t="s">
        <v>280</v>
      </c>
      <c r="AE41" s="230" t="s">
        <v>280</v>
      </c>
      <c r="AF41" s="229" t="s">
        <v>280</v>
      </c>
      <c r="AG41" s="230" t="s">
        <v>280</v>
      </c>
      <c r="AH41" s="229" t="s">
        <v>280</v>
      </c>
      <c r="AI41" s="230" t="s">
        <v>280</v>
      </c>
      <c r="AJ41" s="648" t="s">
        <v>280</v>
      </c>
      <c r="AK41" s="647" t="s">
        <v>280</v>
      </c>
      <c r="AL41" s="648" t="s">
        <v>280</v>
      </c>
      <c r="AM41" s="230" t="s">
        <v>280</v>
      </c>
      <c r="AN41" s="229" t="s">
        <v>280</v>
      </c>
      <c r="AO41" s="230" t="s">
        <v>280</v>
      </c>
      <c r="AP41" s="229" t="s">
        <v>280</v>
      </c>
      <c r="AQ41" s="230" t="s">
        <v>280</v>
      </c>
      <c r="AR41" s="229" t="s">
        <v>280</v>
      </c>
      <c r="AS41" s="230" t="s">
        <v>280</v>
      </c>
      <c r="AT41" s="648" t="s">
        <v>280</v>
      </c>
      <c r="AU41" s="647" t="s">
        <v>280</v>
      </c>
      <c r="AV41" s="648" t="s">
        <v>280</v>
      </c>
      <c r="AW41" s="647" t="s">
        <v>280</v>
      </c>
      <c r="AX41" s="648" t="s">
        <v>280</v>
      </c>
      <c r="AY41" s="230" t="s">
        <v>280</v>
      </c>
      <c r="AZ41" s="229" t="s">
        <v>280</v>
      </c>
      <c r="BA41" s="230" t="s">
        <v>280</v>
      </c>
      <c r="BB41" s="231"/>
      <c r="BC41" s="201" t="e">
        <f t="shared" si="2"/>
        <v>#VALUE!</v>
      </c>
    </row>
    <row r="42" spans="1:55" s="243" customFormat="1" ht="15.65" x14ac:dyDescent="0.3">
      <c r="A42" s="813" t="s">
        <v>304</v>
      </c>
      <c r="B42" s="814"/>
      <c r="C42" s="814"/>
      <c r="D42" s="814"/>
      <c r="E42" s="814"/>
      <c r="F42" s="814"/>
      <c r="G42" s="814"/>
      <c r="H42" s="814"/>
      <c r="I42" s="814"/>
      <c r="J42" s="814"/>
      <c r="K42" s="814"/>
      <c r="L42" s="814"/>
      <c r="M42" s="814"/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4"/>
      <c r="Z42" s="814"/>
      <c r="AA42" s="814"/>
      <c r="AB42" s="814"/>
      <c r="AC42" s="814"/>
      <c r="AD42" s="814"/>
      <c r="AE42" s="814"/>
      <c r="AF42" s="814"/>
      <c r="AG42" s="814"/>
      <c r="AH42" s="814"/>
      <c r="AI42" s="814"/>
      <c r="AJ42" s="814"/>
      <c r="AK42" s="814"/>
      <c r="AL42" s="814"/>
      <c r="AM42" s="814"/>
      <c r="AN42" s="814"/>
      <c r="AO42" s="814"/>
      <c r="AP42" s="814"/>
      <c r="AQ42" s="814"/>
      <c r="AR42" s="814"/>
      <c r="AS42" s="814"/>
      <c r="AT42" s="814"/>
      <c r="AU42" s="814"/>
      <c r="AV42" s="814"/>
      <c r="AW42" s="814"/>
      <c r="AX42" s="814"/>
      <c r="AY42" s="814"/>
      <c r="AZ42" s="814"/>
      <c r="BA42" s="814"/>
      <c r="BB42" s="815"/>
    </row>
    <row r="43" spans="1:55" ht="32.25" customHeight="1" x14ac:dyDescent="0.3">
      <c r="A43" s="816" t="s">
        <v>266</v>
      </c>
      <c r="B43" s="818" t="s">
        <v>321</v>
      </c>
      <c r="C43" s="818" t="s">
        <v>318</v>
      </c>
      <c r="D43" s="309" t="s">
        <v>41</v>
      </c>
      <c r="E43" s="119">
        <f>H43+K43+N43+Q43+T43+W43+Z43+AE43+AJ43+AO43+AT43+AY43</f>
        <v>12663.8</v>
      </c>
      <c r="F43" s="123">
        <f>I43+L43+O43+R43+U43+X43+AC43+AH43+AM43+AR43+AW43+AZ43+AK43</f>
        <v>11262.9</v>
      </c>
      <c r="G43" s="151">
        <f t="shared" ref="G43:G86" si="19">F43/E43*100</f>
        <v>88.937759598224858</v>
      </c>
      <c r="H43" s="140">
        <f>H44+H45+H46+H47</f>
        <v>500</v>
      </c>
      <c r="I43" s="140">
        <f t="shared" ref="I43:BA43" si="20">I44+I45+I46+I47</f>
        <v>500</v>
      </c>
      <c r="J43" s="140">
        <f t="shared" si="20"/>
        <v>0</v>
      </c>
      <c r="K43" s="140">
        <f t="shared" si="20"/>
        <v>1279.9000000000001</v>
      </c>
      <c r="L43" s="140">
        <f t="shared" si="20"/>
        <v>1279.9000000000001</v>
      </c>
      <c r="M43" s="140">
        <f t="shared" si="20"/>
        <v>0</v>
      </c>
      <c r="N43" s="400">
        <f t="shared" si="20"/>
        <v>673</v>
      </c>
      <c r="O43" s="400">
        <f t="shared" si="20"/>
        <v>673</v>
      </c>
      <c r="P43" s="400">
        <f t="shared" si="20"/>
        <v>0</v>
      </c>
      <c r="Q43" s="442">
        <f t="shared" si="20"/>
        <v>1592.5</v>
      </c>
      <c r="R43" s="442">
        <f t="shared" si="20"/>
        <v>1592.5</v>
      </c>
      <c r="S43" s="442">
        <f t="shared" si="20"/>
        <v>0</v>
      </c>
      <c r="T43" s="140">
        <f t="shared" si="20"/>
        <v>275</v>
      </c>
      <c r="U43" s="140">
        <f t="shared" si="20"/>
        <v>275</v>
      </c>
      <c r="V43" s="140">
        <f t="shared" si="20"/>
        <v>0</v>
      </c>
      <c r="W43" s="490">
        <f t="shared" si="20"/>
        <v>-2313.8999999999996</v>
      </c>
      <c r="X43" s="490">
        <f t="shared" si="20"/>
        <v>1321.8000000000002</v>
      </c>
      <c r="Y43" s="490">
        <f t="shared" si="20"/>
        <v>0</v>
      </c>
      <c r="Z43" s="539">
        <f t="shared" si="20"/>
        <v>1690.4</v>
      </c>
      <c r="AA43" s="539">
        <f t="shared" si="20"/>
        <v>0</v>
      </c>
      <c r="AB43" s="539">
        <f t="shared" si="20"/>
        <v>0</v>
      </c>
      <c r="AC43" s="539">
        <f t="shared" si="20"/>
        <v>1690.4</v>
      </c>
      <c r="AD43" s="539">
        <f t="shared" si="20"/>
        <v>0</v>
      </c>
      <c r="AE43" s="140">
        <f t="shared" si="20"/>
        <v>202.4</v>
      </c>
      <c r="AF43" s="140">
        <f t="shared" si="20"/>
        <v>0</v>
      </c>
      <c r="AG43" s="140">
        <f t="shared" si="20"/>
        <v>0</v>
      </c>
      <c r="AH43" s="140">
        <f t="shared" si="20"/>
        <v>202.4</v>
      </c>
      <c r="AI43" s="140">
        <f t="shared" si="20"/>
        <v>0</v>
      </c>
      <c r="AJ43" s="646">
        <f t="shared" si="20"/>
        <v>1071.0999999999999</v>
      </c>
      <c r="AK43" s="646">
        <f t="shared" si="20"/>
        <v>1071.0999999999999</v>
      </c>
      <c r="AL43" s="646">
        <f t="shared" si="20"/>
        <v>0</v>
      </c>
      <c r="AM43" s="119">
        <f t="shared" si="20"/>
        <v>0</v>
      </c>
      <c r="AN43" s="119">
        <f t="shared" si="20"/>
        <v>0</v>
      </c>
      <c r="AO43" s="140">
        <f t="shared" si="20"/>
        <v>1427.5</v>
      </c>
      <c r="AP43" s="140">
        <f t="shared" si="20"/>
        <v>0</v>
      </c>
      <c r="AQ43" s="140">
        <f t="shared" si="20"/>
        <v>0</v>
      </c>
      <c r="AR43" s="140">
        <f t="shared" si="20"/>
        <v>1427.5</v>
      </c>
      <c r="AS43" s="140">
        <f t="shared" si="20"/>
        <v>0</v>
      </c>
      <c r="AT43" s="646">
        <f t="shared" si="20"/>
        <v>4065.9</v>
      </c>
      <c r="AU43" s="646">
        <f t="shared" si="20"/>
        <v>0</v>
      </c>
      <c r="AV43" s="646">
        <f t="shared" si="20"/>
        <v>0</v>
      </c>
      <c r="AW43" s="646">
        <f t="shared" si="20"/>
        <v>1229.3</v>
      </c>
      <c r="AX43" s="646">
        <f t="shared" si="20"/>
        <v>0</v>
      </c>
      <c r="AY43" s="119">
        <f t="shared" si="20"/>
        <v>2200</v>
      </c>
      <c r="AZ43" s="119">
        <f t="shared" si="20"/>
        <v>0</v>
      </c>
      <c r="BA43" s="119">
        <f t="shared" si="20"/>
        <v>0</v>
      </c>
      <c r="BB43" s="811"/>
      <c r="BC43" s="201">
        <f>H43+K43+N43+Q43+T43+W43+Z43+AE43+AJ43+AO43+AT43+AY43</f>
        <v>12663.8</v>
      </c>
    </row>
    <row r="44" spans="1:55" ht="15.65" hidden="1" x14ac:dyDescent="0.3">
      <c r="A44" s="817"/>
      <c r="B44" s="819"/>
      <c r="C44" s="819"/>
      <c r="D44" s="306" t="s">
        <v>37</v>
      </c>
      <c r="E44" s="120">
        <f>E49+E54+E59+E69+E74</f>
        <v>0</v>
      </c>
      <c r="F44" s="123">
        <f t="shared" ref="F44:F84" si="21">I44+L44+O44+R44+U44+X44+AC44+AH44+AM44+AR44+AW44+AZ44</f>
        <v>0</v>
      </c>
      <c r="G44" s="151" t="e">
        <f t="shared" si="19"/>
        <v>#DIV/0!</v>
      </c>
      <c r="H44" s="143">
        <f>H49+H54+H59+H69+H74</f>
        <v>0</v>
      </c>
      <c r="I44" s="143"/>
      <c r="J44" s="143"/>
      <c r="K44" s="143"/>
      <c r="L44" s="143"/>
      <c r="M44" s="143"/>
      <c r="N44" s="390"/>
      <c r="O44" s="390"/>
      <c r="P44" s="389"/>
      <c r="Q44" s="433"/>
      <c r="R44" s="433"/>
      <c r="S44" s="433"/>
      <c r="T44" s="143"/>
      <c r="U44" s="143"/>
      <c r="V44" s="143"/>
      <c r="W44" s="481"/>
      <c r="X44" s="481"/>
      <c r="Y44" s="481"/>
      <c r="Z44" s="521"/>
      <c r="AA44" s="522"/>
      <c r="AB44" s="524"/>
      <c r="AC44" s="521"/>
      <c r="AD44" s="545"/>
      <c r="AE44" s="143"/>
      <c r="AF44" s="166"/>
      <c r="AG44" s="167"/>
      <c r="AH44" s="168"/>
      <c r="AI44" s="165"/>
      <c r="AJ44" s="629"/>
      <c r="AK44" s="627"/>
      <c r="AL44" s="628"/>
      <c r="AM44" s="155"/>
      <c r="AN44" s="156"/>
      <c r="AO44" s="724"/>
      <c r="AP44" s="203"/>
      <c r="AQ44" s="167"/>
      <c r="AR44" s="143"/>
      <c r="AS44" s="143"/>
      <c r="AT44" s="629"/>
      <c r="AU44" s="706"/>
      <c r="AV44" s="628"/>
      <c r="AW44" s="626"/>
      <c r="AX44" s="706"/>
      <c r="AY44" s="120"/>
      <c r="AZ44" s="155"/>
      <c r="BA44" s="156"/>
      <c r="BB44" s="812"/>
      <c r="BC44" s="201">
        <f t="shared" ref="BC44:BC118" si="22">H44+K44+N44+Q44+T44+W44+Z44+AE44+AJ44+AO44+AT44+AY44</f>
        <v>0</v>
      </c>
    </row>
    <row r="45" spans="1:55" ht="46.5" customHeight="1" x14ac:dyDescent="0.3">
      <c r="A45" s="817"/>
      <c r="B45" s="819"/>
      <c r="C45" s="819"/>
      <c r="D45" s="306" t="s">
        <v>2</v>
      </c>
      <c r="E45" s="119">
        <f>H45+K45+N45+Q45+T45+W45+Z45+AE45+AJ45+AO45+AT45+AY45</f>
        <v>1035.8</v>
      </c>
      <c r="F45" s="123">
        <f>I45+L45+O45+R45+U45+X45+AC45+AH45+AM45+AR45+AW45+AZ45+AK45</f>
        <v>1035.8</v>
      </c>
      <c r="G45" s="151">
        <f t="shared" si="19"/>
        <v>100</v>
      </c>
      <c r="H45" s="143">
        <f>H50+H55+H55+H60+H65+H70+H75</f>
        <v>0</v>
      </c>
      <c r="I45" s="143">
        <f t="shared" ref="I45:BA45" si="23">I50+I55+I55+I60+I65+I70+I75</f>
        <v>0</v>
      </c>
      <c r="J45" s="143">
        <f t="shared" si="23"/>
        <v>0</v>
      </c>
      <c r="K45" s="143">
        <f t="shared" si="23"/>
        <v>0</v>
      </c>
      <c r="L45" s="143">
        <f t="shared" si="23"/>
        <v>0</v>
      </c>
      <c r="M45" s="143">
        <f t="shared" si="23"/>
        <v>0</v>
      </c>
      <c r="N45" s="390">
        <f t="shared" si="23"/>
        <v>0</v>
      </c>
      <c r="O45" s="390">
        <f t="shared" si="23"/>
        <v>0</v>
      </c>
      <c r="P45" s="390">
        <f t="shared" si="23"/>
        <v>0</v>
      </c>
      <c r="Q45" s="433">
        <f t="shared" si="23"/>
        <v>300</v>
      </c>
      <c r="R45" s="433">
        <f t="shared" si="23"/>
        <v>300</v>
      </c>
      <c r="S45" s="433">
        <f t="shared" si="23"/>
        <v>0</v>
      </c>
      <c r="T45" s="143">
        <v>0</v>
      </c>
      <c r="U45" s="143">
        <f t="shared" si="23"/>
        <v>0</v>
      </c>
      <c r="V45" s="143">
        <f t="shared" si="23"/>
        <v>0</v>
      </c>
      <c r="W45" s="481">
        <f>W75</f>
        <v>270.39999999999998</v>
      </c>
      <c r="X45" s="481">
        <f t="shared" si="23"/>
        <v>270.39999999999998</v>
      </c>
      <c r="Y45" s="481">
        <f t="shared" si="23"/>
        <v>0</v>
      </c>
      <c r="Z45" s="521">
        <f t="shared" si="23"/>
        <v>129.4</v>
      </c>
      <c r="AA45" s="521">
        <f t="shared" si="23"/>
        <v>0</v>
      </c>
      <c r="AB45" s="521">
        <f t="shared" si="23"/>
        <v>0</v>
      </c>
      <c r="AC45" s="521">
        <f t="shared" si="23"/>
        <v>129.4</v>
      </c>
      <c r="AD45" s="521">
        <f t="shared" si="23"/>
        <v>0</v>
      </c>
      <c r="AE45" s="143">
        <f t="shared" si="23"/>
        <v>124.4</v>
      </c>
      <c r="AF45" s="143">
        <f t="shared" si="23"/>
        <v>0</v>
      </c>
      <c r="AG45" s="143">
        <f t="shared" si="23"/>
        <v>0</v>
      </c>
      <c r="AH45" s="143">
        <f t="shared" si="23"/>
        <v>124.4</v>
      </c>
      <c r="AI45" s="143">
        <f t="shared" si="23"/>
        <v>0</v>
      </c>
      <c r="AJ45" s="629">
        <f t="shared" si="23"/>
        <v>211.6</v>
      </c>
      <c r="AK45" s="629">
        <f t="shared" si="23"/>
        <v>211.6</v>
      </c>
      <c r="AL45" s="629">
        <f t="shared" si="23"/>
        <v>0</v>
      </c>
      <c r="AM45" s="120">
        <f t="shared" si="23"/>
        <v>0</v>
      </c>
      <c r="AN45" s="120">
        <f t="shared" si="23"/>
        <v>0</v>
      </c>
      <c r="AO45" s="143">
        <f t="shared" si="23"/>
        <v>0</v>
      </c>
      <c r="AP45" s="143">
        <f t="shared" si="23"/>
        <v>0</v>
      </c>
      <c r="AQ45" s="143">
        <f t="shared" si="23"/>
        <v>0</v>
      </c>
      <c r="AR45" s="143">
        <f t="shared" si="23"/>
        <v>0</v>
      </c>
      <c r="AS45" s="143">
        <f t="shared" si="23"/>
        <v>0</v>
      </c>
      <c r="AT45" s="629">
        <f t="shared" si="23"/>
        <v>0</v>
      </c>
      <c r="AU45" s="629">
        <f t="shared" si="23"/>
        <v>0</v>
      </c>
      <c r="AV45" s="629">
        <f t="shared" si="23"/>
        <v>0</v>
      </c>
      <c r="AW45" s="629">
        <f t="shared" si="23"/>
        <v>0</v>
      </c>
      <c r="AX45" s="629">
        <f t="shared" si="23"/>
        <v>0</v>
      </c>
      <c r="AY45" s="120">
        <f t="shared" si="23"/>
        <v>0</v>
      </c>
      <c r="AZ45" s="120">
        <f t="shared" si="23"/>
        <v>0</v>
      </c>
      <c r="BA45" s="120">
        <f t="shared" si="23"/>
        <v>0</v>
      </c>
      <c r="BB45" s="812"/>
      <c r="BC45" s="201">
        <f t="shared" si="22"/>
        <v>1035.8</v>
      </c>
    </row>
    <row r="46" spans="1:55" ht="27.1" customHeight="1" x14ac:dyDescent="0.3">
      <c r="A46" s="817"/>
      <c r="B46" s="819"/>
      <c r="C46" s="819"/>
      <c r="D46" s="310" t="s">
        <v>43</v>
      </c>
      <c r="E46" s="119">
        <f>H46+K46+N46+Q46+T46+W46+Z46+AE46+AJ46+AO46+AT46+AY46</f>
        <v>11628</v>
      </c>
      <c r="F46" s="123">
        <f>I46+L46+O46+R46+U46+X46+AC46+AH46+AM46+AR46+AW46+AZ46+AK46</f>
        <v>10227.1</v>
      </c>
      <c r="G46" s="151">
        <f t="shared" si="19"/>
        <v>87.952356381148959</v>
      </c>
      <c r="H46" s="143">
        <f>H51+H56+H61+H66+H71+H76</f>
        <v>500</v>
      </c>
      <c r="I46" s="143">
        <f t="shared" ref="I46:BA46" si="24">I51+I56+I61+I66+I71+I76</f>
        <v>500</v>
      </c>
      <c r="J46" s="143">
        <f t="shared" si="24"/>
        <v>0</v>
      </c>
      <c r="K46" s="143">
        <f t="shared" si="24"/>
        <v>1279.9000000000001</v>
      </c>
      <c r="L46" s="143">
        <f t="shared" si="24"/>
        <v>1279.9000000000001</v>
      </c>
      <c r="M46" s="143">
        <f t="shared" si="24"/>
        <v>0</v>
      </c>
      <c r="N46" s="390">
        <f t="shared" si="24"/>
        <v>673</v>
      </c>
      <c r="O46" s="390">
        <f t="shared" si="24"/>
        <v>673</v>
      </c>
      <c r="P46" s="390">
        <f t="shared" si="24"/>
        <v>0</v>
      </c>
      <c r="Q46" s="433">
        <f>Q51+Q56+Q61+Q66+Q71+Q76</f>
        <v>1292.5</v>
      </c>
      <c r="R46" s="433">
        <f t="shared" si="24"/>
        <v>1292.5</v>
      </c>
      <c r="S46" s="433">
        <f t="shared" si="24"/>
        <v>0</v>
      </c>
      <c r="T46" s="143">
        <f>T51+T56+T61+T66+T71+T76</f>
        <v>275</v>
      </c>
      <c r="U46" s="143">
        <f t="shared" si="24"/>
        <v>275</v>
      </c>
      <c r="V46" s="143">
        <f t="shared" si="24"/>
        <v>0</v>
      </c>
      <c r="W46" s="481">
        <f t="shared" si="24"/>
        <v>-2584.2999999999997</v>
      </c>
      <c r="X46" s="481">
        <f t="shared" si="24"/>
        <v>1051.4000000000001</v>
      </c>
      <c r="Y46" s="481">
        <f t="shared" si="24"/>
        <v>0</v>
      </c>
      <c r="Z46" s="521">
        <f t="shared" si="24"/>
        <v>1561</v>
      </c>
      <c r="AA46" s="521">
        <f t="shared" si="24"/>
        <v>0</v>
      </c>
      <c r="AB46" s="521">
        <f t="shared" si="24"/>
        <v>0</v>
      </c>
      <c r="AC46" s="521">
        <f t="shared" si="24"/>
        <v>1561</v>
      </c>
      <c r="AD46" s="521">
        <f t="shared" si="24"/>
        <v>0</v>
      </c>
      <c r="AE46" s="143">
        <f t="shared" si="24"/>
        <v>78</v>
      </c>
      <c r="AF46" s="143">
        <f t="shared" si="24"/>
        <v>0</v>
      </c>
      <c r="AG46" s="143">
        <f t="shared" si="24"/>
        <v>0</v>
      </c>
      <c r="AH46" s="143">
        <f t="shared" si="24"/>
        <v>78</v>
      </c>
      <c r="AI46" s="143">
        <f t="shared" si="24"/>
        <v>0</v>
      </c>
      <c r="AJ46" s="629">
        <f t="shared" si="24"/>
        <v>859.5</v>
      </c>
      <c r="AK46" s="629">
        <f>AK51+AK56+AK61+AK66+AK71+AK76</f>
        <v>859.5</v>
      </c>
      <c r="AL46" s="629">
        <f t="shared" si="24"/>
        <v>0</v>
      </c>
      <c r="AM46" s="120">
        <f t="shared" si="24"/>
        <v>0</v>
      </c>
      <c r="AN46" s="120">
        <f t="shared" si="24"/>
        <v>0</v>
      </c>
      <c r="AO46" s="143">
        <f t="shared" si="24"/>
        <v>1427.5</v>
      </c>
      <c r="AP46" s="143">
        <f t="shared" si="24"/>
        <v>0</v>
      </c>
      <c r="AQ46" s="143">
        <f t="shared" si="24"/>
        <v>0</v>
      </c>
      <c r="AR46" s="143">
        <f t="shared" si="24"/>
        <v>1427.5</v>
      </c>
      <c r="AS46" s="143">
        <f t="shared" si="24"/>
        <v>0</v>
      </c>
      <c r="AT46" s="629">
        <f t="shared" si="24"/>
        <v>4065.9</v>
      </c>
      <c r="AU46" s="629">
        <f t="shared" si="24"/>
        <v>0</v>
      </c>
      <c r="AV46" s="629">
        <f t="shared" si="24"/>
        <v>0</v>
      </c>
      <c r="AW46" s="629">
        <f t="shared" si="24"/>
        <v>1229.3</v>
      </c>
      <c r="AX46" s="629">
        <f t="shared" si="24"/>
        <v>0</v>
      </c>
      <c r="AY46" s="120">
        <f t="shared" si="24"/>
        <v>2200</v>
      </c>
      <c r="AZ46" s="120">
        <f t="shared" si="24"/>
        <v>0</v>
      </c>
      <c r="BA46" s="120">
        <f t="shared" si="24"/>
        <v>0</v>
      </c>
      <c r="BB46" s="812"/>
      <c r="BC46" s="201">
        <f t="shared" si="22"/>
        <v>11628</v>
      </c>
    </row>
    <row r="47" spans="1:55" s="226" customFormat="1" ht="36.65" hidden="1" customHeight="1" x14ac:dyDescent="0.3">
      <c r="A47" s="817"/>
      <c r="B47" s="820"/>
      <c r="C47" s="820"/>
      <c r="D47" s="311" t="s">
        <v>270</v>
      </c>
      <c r="E47" s="119">
        <f t="shared" ref="E47" si="25">H47+K47+N47+Q47+T47+W47+Z47+AE47+AJ47+AO47+AT47+AY47</f>
        <v>0</v>
      </c>
      <c r="F47" s="123">
        <f t="shared" si="21"/>
        <v>0</v>
      </c>
      <c r="G47" s="151" t="e">
        <f t="shared" si="19"/>
        <v>#DIV/0!</v>
      </c>
      <c r="H47" s="143">
        <f t="shared" ref="H47" si="26">H52+H57+H57+H62+H67+H72+H77</f>
        <v>0</v>
      </c>
      <c r="I47" s="143"/>
      <c r="J47" s="143"/>
      <c r="K47" s="143"/>
      <c r="L47" s="143"/>
      <c r="M47" s="143"/>
      <c r="N47" s="390"/>
      <c r="O47" s="390"/>
      <c r="P47" s="389"/>
      <c r="Q47" s="433"/>
      <c r="R47" s="433"/>
      <c r="S47" s="433"/>
      <c r="T47" s="143"/>
      <c r="U47" s="143"/>
      <c r="V47" s="143"/>
      <c r="W47" s="481"/>
      <c r="X47" s="481"/>
      <c r="Y47" s="481"/>
      <c r="Z47" s="521"/>
      <c r="AA47" s="522"/>
      <c r="AB47" s="524"/>
      <c r="AC47" s="521"/>
      <c r="AD47" s="545"/>
      <c r="AE47" s="143"/>
      <c r="AF47" s="166"/>
      <c r="AG47" s="167"/>
      <c r="AH47" s="168"/>
      <c r="AI47" s="165"/>
      <c r="AJ47" s="629"/>
      <c r="AK47" s="627"/>
      <c r="AL47" s="628"/>
      <c r="AM47" s="155"/>
      <c r="AN47" s="156"/>
      <c r="AO47" s="143"/>
      <c r="AP47" s="166"/>
      <c r="AQ47" s="167"/>
      <c r="AR47" s="168"/>
      <c r="AS47" s="165"/>
      <c r="AT47" s="629"/>
      <c r="AU47" s="706"/>
      <c r="AV47" s="628"/>
      <c r="AW47" s="626"/>
      <c r="AX47" s="706"/>
      <c r="AY47" s="120"/>
      <c r="AZ47" s="155"/>
      <c r="BA47" s="156"/>
      <c r="BB47" s="812"/>
      <c r="BC47" s="201">
        <f t="shared" si="22"/>
        <v>0</v>
      </c>
    </row>
    <row r="48" spans="1:55" ht="18.8" customHeight="1" x14ac:dyDescent="0.3">
      <c r="A48" s="821" t="s">
        <v>294</v>
      </c>
      <c r="B48" s="823" t="s">
        <v>295</v>
      </c>
      <c r="C48" s="823" t="s">
        <v>319</v>
      </c>
      <c r="D48" s="245" t="s">
        <v>41</v>
      </c>
      <c r="E48" s="160">
        <f>E49+E50+E52+E51</f>
        <v>2550.4</v>
      </c>
      <c r="F48" s="123">
        <v>1383.4</v>
      </c>
      <c r="G48" s="151">
        <f t="shared" si="19"/>
        <v>54.242471769134262</v>
      </c>
      <c r="H48" s="160">
        <f>H49+H50+H51+H52</f>
        <v>500</v>
      </c>
      <c r="I48" s="160">
        <f t="shared" ref="I48:BA48" si="27">I49+I50+I51+I52</f>
        <v>500</v>
      </c>
      <c r="J48" s="160">
        <f t="shared" si="27"/>
        <v>0</v>
      </c>
      <c r="K48" s="160">
        <f t="shared" si="27"/>
        <v>979.9</v>
      </c>
      <c r="L48" s="160">
        <f t="shared" si="27"/>
        <v>979.9</v>
      </c>
      <c r="M48" s="160">
        <f t="shared" si="27"/>
        <v>0</v>
      </c>
      <c r="N48" s="403">
        <f t="shared" si="27"/>
        <v>466.4</v>
      </c>
      <c r="O48" s="403">
        <f t="shared" si="27"/>
        <v>466.4</v>
      </c>
      <c r="P48" s="403">
        <f t="shared" si="27"/>
        <v>0</v>
      </c>
      <c r="Q48" s="445">
        <f t="shared" si="27"/>
        <v>173.2</v>
      </c>
      <c r="R48" s="445">
        <f t="shared" si="27"/>
        <v>173.2</v>
      </c>
      <c r="S48" s="445">
        <f t="shared" si="27"/>
        <v>0</v>
      </c>
      <c r="T48" s="160">
        <f t="shared" si="27"/>
        <v>0</v>
      </c>
      <c r="U48" s="160">
        <f t="shared" si="27"/>
        <v>0</v>
      </c>
      <c r="V48" s="160">
        <f t="shared" si="27"/>
        <v>0</v>
      </c>
      <c r="W48" s="493">
        <f t="shared" si="27"/>
        <v>-919.9</v>
      </c>
      <c r="X48" s="493">
        <f t="shared" si="27"/>
        <v>-920</v>
      </c>
      <c r="Y48" s="493">
        <f t="shared" si="27"/>
        <v>0</v>
      </c>
      <c r="Z48" s="546">
        <f t="shared" si="27"/>
        <v>66</v>
      </c>
      <c r="AA48" s="546">
        <f t="shared" si="27"/>
        <v>0</v>
      </c>
      <c r="AB48" s="546">
        <f t="shared" si="27"/>
        <v>0</v>
      </c>
      <c r="AC48" s="546">
        <f t="shared" si="27"/>
        <v>66</v>
      </c>
      <c r="AD48" s="546">
        <f t="shared" si="27"/>
        <v>0</v>
      </c>
      <c r="AE48" s="160">
        <f t="shared" si="27"/>
        <v>0</v>
      </c>
      <c r="AF48" s="160">
        <f t="shared" si="27"/>
        <v>0</v>
      </c>
      <c r="AG48" s="160">
        <f t="shared" si="27"/>
        <v>0</v>
      </c>
      <c r="AH48" s="160">
        <f t="shared" si="27"/>
        <v>0</v>
      </c>
      <c r="AI48" s="160">
        <f t="shared" si="27"/>
        <v>0</v>
      </c>
      <c r="AJ48" s="649">
        <f t="shared" si="27"/>
        <v>117.9</v>
      </c>
      <c r="AK48" s="649">
        <f t="shared" si="27"/>
        <v>117.9</v>
      </c>
      <c r="AL48" s="649">
        <f t="shared" si="27"/>
        <v>0</v>
      </c>
      <c r="AM48" s="160">
        <f t="shared" si="27"/>
        <v>0</v>
      </c>
      <c r="AN48" s="160">
        <f t="shared" si="27"/>
        <v>0</v>
      </c>
      <c r="AO48" s="160">
        <f t="shared" si="27"/>
        <v>787</v>
      </c>
      <c r="AP48" s="160">
        <f t="shared" si="27"/>
        <v>0</v>
      </c>
      <c r="AQ48" s="160">
        <f t="shared" si="27"/>
        <v>0</v>
      </c>
      <c r="AR48" s="160">
        <f t="shared" si="27"/>
        <v>787</v>
      </c>
      <c r="AS48" s="160">
        <f t="shared" si="27"/>
        <v>0</v>
      </c>
      <c r="AT48" s="649">
        <f t="shared" si="27"/>
        <v>379.9</v>
      </c>
      <c r="AU48" s="649">
        <f t="shared" si="27"/>
        <v>0</v>
      </c>
      <c r="AV48" s="649">
        <f t="shared" si="27"/>
        <v>0</v>
      </c>
      <c r="AW48" s="649">
        <f t="shared" si="27"/>
        <v>0</v>
      </c>
      <c r="AX48" s="649">
        <f t="shared" si="27"/>
        <v>0</v>
      </c>
      <c r="AY48" s="160">
        <f t="shared" si="27"/>
        <v>0</v>
      </c>
      <c r="AZ48" s="160">
        <f t="shared" si="27"/>
        <v>0</v>
      </c>
      <c r="BA48" s="160">
        <f t="shared" si="27"/>
        <v>0</v>
      </c>
      <c r="BB48" s="811"/>
      <c r="BC48" s="201">
        <f t="shared" si="22"/>
        <v>2550.4</v>
      </c>
    </row>
    <row r="49" spans="1:55" ht="31.95" hidden="1" customHeight="1" x14ac:dyDescent="0.3">
      <c r="A49" s="822"/>
      <c r="B49" s="824"/>
      <c r="C49" s="824"/>
      <c r="D49" s="149" t="s">
        <v>37</v>
      </c>
      <c r="E49" s="143"/>
      <c r="F49" s="123">
        <f t="shared" si="21"/>
        <v>0</v>
      </c>
      <c r="G49" s="151" t="e">
        <f t="shared" si="19"/>
        <v>#DIV/0!</v>
      </c>
      <c r="H49" s="143"/>
      <c r="I49" s="143"/>
      <c r="J49" s="143"/>
      <c r="K49" s="143"/>
      <c r="L49" s="143"/>
      <c r="M49" s="143"/>
      <c r="N49" s="390"/>
      <c r="O49" s="390"/>
      <c r="P49" s="389"/>
      <c r="Q49" s="433"/>
      <c r="R49" s="433"/>
      <c r="S49" s="433"/>
      <c r="T49" s="143"/>
      <c r="U49" s="143"/>
      <c r="V49" s="143"/>
      <c r="W49" s="481"/>
      <c r="X49" s="481"/>
      <c r="Y49" s="481"/>
      <c r="Z49" s="521"/>
      <c r="AA49" s="522"/>
      <c r="AB49" s="524"/>
      <c r="AC49" s="521"/>
      <c r="AD49" s="545"/>
      <c r="AE49" s="143"/>
      <c r="AF49" s="166"/>
      <c r="AG49" s="167"/>
      <c r="AH49" s="168"/>
      <c r="AI49" s="165"/>
      <c r="AJ49" s="629"/>
      <c r="AK49" s="627"/>
      <c r="AL49" s="628"/>
      <c r="AM49" s="168"/>
      <c r="AN49" s="165"/>
      <c r="AO49" s="724"/>
      <c r="AP49" s="203"/>
      <c r="AQ49" s="167"/>
      <c r="AR49" s="143"/>
      <c r="AS49" s="143"/>
      <c r="AT49" s="629"/>
      <c r="AU49" s="706"/>
      <c r="AV49" s="628"/>
      <c r="AW49" s="626"/>
      <c r="AX49" s="706"/>
      <c r="AY49" s="143"/>
      <c r="AZ49" s="168"/>
      <c r="BA49" s="165"/>
      <c r="BB49" s="812"/>
      <c r="BC49" s="201">
        <f t="shared" si="22"/>
        <v>0</v>
      </c>
    </row>
    <row r="50" spans="1:55" ht="34.9" hidden="1" customHeight="1" x14ac:dyDescent="0.3">
      <c r="A50" s="822"/>
      <c r="B50" s="824"/>
      <c r="C50" s="824"/>
      <c r="D50" s="149" t="s">
        <v>2</v>
      </c>
      <c r="E50" s="146"/>
      <c r="F50" s="123">
        <f t="shared" si="21"/>
        <v>0</v>
      </c>
      <c r="G50" s="151" t="e">
        <f t="shared" si="19"/>
        <v>#DIV/0!</v>
      </c>
      <c r="H50" s="146"/>
      <c r="I50" s="146"/>
      <c r="J50" s="146"/>
      <c r="K50" s="146"/>
      <c r="L50" s="146"/>
      <c r="M50" s="146"/>
      <c r="N50" s="397"/>
      <c r="O50" s="397"/>
      <c r="P50" s="404"/>
      <c r="Q50" s="439"/>
      <c r="R50" s="439"/>
      <c r="S50" s="439"/>
      <c r="T50" s="146"/>
      <c r="U50" s="146"/>
      <c r="V50" s="146"/>
      <c r="W50" s="487"/>
      <c r="X50" s="487"/>
      <c r="Y50" s="487"/>
      <c r="Z50" s="533"/>
      <c r="AA50" s="534"/>
      <c r="AB50" s="536"/>
      <c r="AC50" s="533"/>
      <c r="AD50" s="547"/>
      <c r="AE50" s="146"/>
      <c r="AF50" s="211"/>
      <c r="AG50" s="213"/>
      <c r="AH50" s="210"/>
      <c r="AI50" s="248"/>
      <c r="AJ50" s="641"/>
      <c r="AK50" s="639"/>
      <c r="AL50" s="640"/>
      <c r="AM50" s="210"/>
      <c r="AN50" s="248"/>
      <c r="AO50" s="154"/>
      <c r="AP50" s="212"/>
      <c r="AQ50" s="213"/>
      <c r="AR50" s="146"/>
      <c r="AS50" s="146"/>
      <c r="AT50" s="641"/>
      <c r="AU50" s="707"/>
      <c r="AV50" s="640"/>
      <c r="AW50" s="638"/>
      <c r="AX50" s="707"/>
      <c r="AY50" s="146"/>
      <c r="AZ50" s="210"/>
      <c r="BA50" s="248"/>
      <c r="BB50" s="812"/>
      <c r="BC50" s="201">
        <f t="shared" si="22"/>
        <v>0</v>
      </c>
    </row>
    <row r="51" spans="1:55" ht="74.2" customHeight="1" x14ac:dyDescent="0.3">
      <c r="A51" s="822"/>
      <c r="B51" s="824"/>
      <c r="C51" s="824"/>
      <c r="D51" s="152" t="s">
        <v>43</v>
      </c>
      <c r="E51" s="140">
        <f>H51+K51+N51+Q51+T51+W51+Z51+AE51+AJ51+AO51+AT51+AY51</f>
        <v>2550.4</v>
      </c>
      <c r="F51" s="123">
        <f>I51+L51+O51+R51+U51+X51+AC51+AH51+AM51+AR51+AW51+AZ51+AK51</f>
        <v>2170.4</v>
      </c>
      <c r="G51" s="151">
        <f t="shared" si="19"/>
        <v>85.100376411543294</v>
      </c>
      <c r="H51" s="146">
        <v>500</v>
      </c>
      <c r="I51" s="146">
        <v>500</v>
      </c>
      <c r="J51" s="146"/>
      <c r="K51" s="146">
        <v>979.9</v>
      </c>
      <c r="L51" s="146">
        <v>979.9</v>
      </c>
      <c r="M51" s="146"/>
      <c r="N51" s="397">
        <v>466.4</v>
      </c>
      <c r="O51" s="397">
        <v>466.4</v>
      </c>
      <c r="P51" s="404"/>
      <c r="Q51" s="439">
        <f>173.2</f>
        <v>173.2</v>
      </c>
      <c r="R51" s="439">
        <v>173.2</v>
      </c>
      <c r="S51" s="439"/>
      <c r="T51" s="146">
        <v>0</v>
      </c>
      <c r="U51" s="146"/>
      <c r="V51" s="146"/>
      <c r="W51" s="487">
        <v>-919.9</v>
      </c>
      <c r="X51" s="487">
        <v>-920</v>
      </c>
      <c r="Y51" s="487"/>
      <c r="Z51" s="533">
        <v>66</v>
      </c>
      <c r="AA51" s="534"/>
      <c r="AB51" s="536"/>
      <c r="AC51" s="533">
        <v>66</v>
      </c>
      <c r="AD51" s="547"/>
      <c r="AE51" s="146">
        <v>0</v>
      </c>
      <c r="AF51" s="211"/>
      <c r="AG51" s="213"/>
      <c r="AH51" s="210"/>
      <c r="AI51" s="248"/>
      <c r="AJ51" s="641">
        <v>117.9</v>
      </c>
      <c r="AK51" s="639">
        <v>117.9</v>
      </c>
      <c r="AL51" s="640"/>
      <c r="AM51" s="210"/>
      <c r="AN51" s="248"/>
      <c r="AO51" s="146">
        <v>787</v>
      </c>
      <c r="AP51" s="211"/>
      <c r="AQ51" s="213"/>
      <c r="AR51" s="210">
        <v>787</v>
      </c>
      <c r="AS51" s="248"/>
      <c r="AT51" s="641">
        <f>140+290-50.1</f>
        <v>379.9</v>
      </c>
      <c r="AU51" s="639"/>
      <c r="AV51" s="640"/>
      <c r="AW51" s="638"/>
      <c r="AX51" s="707"/>
      <c r="AY51" s="146">
        <v>0</v>
      </c>
      <c r="AZ51" s="210"/>
      <c r="BA51" s="211"/>
      <c r="BB51" s="812"/>
      <c r="BC51" s="201">
        <f t="shared" si="22"/>
        <v>2550.4</v>
      </c>
    </row>
    <row r="52" spans="1:55" ht="34.9" customHeight="1" x14ac:dyDescent="0.3">
      <c r="A52" s="822"/>
      <c r="B52" s="825"/>
      <c r="C52" s="824"/>
      <c r="D52" s="153"/>
      <c r="E52" s="140">
        <f t="shared" ref="E52:E57" si="28">H52+K52+N52+Q52+T52+W52+Z52+AE52+AJ52+AO52+AT52+AY52</f>
        <v>0</v>
      </c>
      <c r="F52" s="123">
        <f t="shared" si="21"/>
        <v>0</v>
      </c>
      <c r="G52" s="151" t="e">
        <f t="shared" si="19"/>
        <v>#DIV/0!</v>
      </c>
      <c r="H52" s="141"/>
      <c r="I52" s="141"/>
      <c r="J52" s="141"/>
      <c r="K52" s="141"/>
      <c r="L52" s="141"/>
      <c r="M52" s="141"/>
      <c r="N52" s="395"/>
      <c r="O52" s="395"/>
      <c r="P52" s="394"/>
      <c r="Q52" s="437"/>
      <c r="R52" s="437"/>
      <c r="S52" s="437"/>
      <c r="T52" s="141"/>
      <c r="U52" s="141"/>
      <c r="V52" s="141"/>
      <c r="W52" s="485"/>
      <c r="X52" s="485"/>
      <c r="Y52" s="485"/>
      <c r="Z52" s="528"/>
      <c r="AA52" s="529"/>
      <c r="AB52" s="531"/>
      <c r="AC52" s="528"/>
      <c r="AD52" s="548"/>
      <c r="AE52" s="141"/>
      <c r="AF52" s="170"/>
      <c r="AG52" s="171"/>
      <c r="AH52" s="172"/>
      <c r="AI52" s="169"/>
      <c r="AJ52" s="636"/>
      <c r="AK52" s="634"/>
      <c r="AL52" s="635"/>
      <c r="AM52" s="172"/>
      <c r="AN52" s="169"/>
      <c r="AO52" s="141"/>
      <c r="AP52" s="170"/>
      <c r="AQ52" s="171"/>
      <c r="AR52" s="172"/>
      <c r="AS52" s="169"/>
      <c r="AT52" s="636"/>
      <c r="AU52" s="650"/>
      <c r="AV52" s="635"/>
      <c r="AW52" s="633"/>
      <c r="AX52" s="650"/>
      <c r="AY52" s="141"/>
      <c r="AZ52" s="172"/>
      <c r="BA52" s="169"/>
      <c r="BB52" s="812"/>
      <c r="BC52" s="201">
        <f t="shared" si="22"/>
        <v>0</v>
      </c>
    </row>
    <row r="53" spans="1:55" s="226" customFormat="1" ht="22.25" customHeight="1" x14ac:dyDescent="0.3">
      <c r="A53" s="821" t="s">
        <v>3</v>
      </c>
      <c r="B53" s="823" t="s">
        <v>320</v>
      </c>
      <c r="C53" s="841"/>
      <c r="D53" s="147" t="s">
        <v>41</v>
      </c>
      <c r="E53" s="140">
        <f>E56</f>
        <v>6987.6</v>
      </c>
      <c r="F53" s="123">
        <f>I53+L53+O53+R53+U53+X53+AC53+AH53+AM53+AR53+AW53+AZ53+AK53</f>
        <v>6866.7</v>
      </c>
      <c r="G53" s="151">
        <f t="shared" si="19"/>
        <v>98.269792203331605</v>
      </c>
      <c r="H53" s="140">
        <f t="shared" ref="H53:BA53" si="29">H56</f>
        <v>0</v>
      </c>
      <c r="I53" s="140">
        <f t="shared" si="29"/>
        <v>0</v>
      </c>
      <c r="J53" s="140">
        <f t="shared" si="29"/>
        <v>0</v>
      </c>
      <c r="K53" s="140">
        <f t="shared" si="29"/>
        <v>300</v>
      </c>
      <c r="L53" s="140">
        <f t="shared" si="29"/>
        <v>300</v>
      </c>
      <c r="M53" s="140">
        <f t="shared" si="29"/>
        <v>0</v>
      </c>
      <c r="N53" s="400">
        <f t="shared" si="29"/>
        <v>146.6</v>
      </c>
      <c r="O53" s="400">
        <f t="shared" si="29"/>
        <v>146.6</v>
      </c>
      <c r="P53" s="400">
        <f t="shared" si="29"/>
        <v>0</v>
      </c>
      <c r="Q53" s="442">
        <v>936.8</v>
      </c>
      <c r="R53" s="442">
        <v>936.8</v>
      </c>
      <c r="S53" s="442">
        <f t="shared" si="29"/>
        <v>0</v>
      </c>
      <c r="T53" s="140">
        <v>0</v>
      </c>
      <c r="U53" s="140">
        <f t="shared" si="29"/>
        <v>0</v>
      </c>
      <c r="V53" s="140">
        <f t="shared" si="29"/>
        <v>0</v>
      </c>
      <c r="W53" s="490">
        <f t="shared" si="29"/>
        <v>-1915.8</v>
      </c>
      <c r="X53" s="490">
        <f t="shared" si="29"/>
        <v>1720</v>
      </c>
      <c r="Y53" s="490">
        <f t="shared" si="29"/>
        <v>0</v>
      </c>
      <c r="Z53" s="539">
        <f t="shared" si="29"/>
        <v>1420</v>
      </c>
      <c r="AA53" s="539">
        <f t="shared" si="29"/>
        <v>0</v>
      </c>
      <c r="AB53" s="539">
        <f t="shared" si="29"/>
        <v>0</v>
      </c>
      <c r="AC53" s="539">
        <f t="shared" si="29"/>
        <v>1420</v>
      </c>
      <c r="AD53" s="539">
        <f t="shared" si="29"/>
        <v>0</v>
      </c>
      <c r="AE53" s="140">
        <f t="shared" si="29"/>
        <v>0</v>
      </c>
      <c r="AF53" s="140">
        <f t="shared" si="29"/>
        <v>0</v>
      </c>
      <c r="AG53" s="140">
        <f t="shared" si="29"/>
        <v>0</v>
      </c>
      <c r="AH53" s="140">
        <f t="shared" si="29"/>
        <v>0</v>
      </c>
      <c r="AI53" s="140">
        <f t="shared" si="29"/>
        <v>0</v>
      </c>
      <c r="AJ53" s="646">
        <f t="shared" si="29"/>
        <v>601</v>
      </c>
      <c r="AK53" s="646">
        <f t="shared" si="29"/>
        <v>601</v>
      </c>
      <c r="AL53" s="646">
        <f t="shared" si="29"/>
        <v>0</v>
      </c>
      <c r="AM53" s="140">
        <f t="shared" si="29"/>
        <v>0</v>
      </c>
      <c r="AN53" s="140">
        <f t="shared" si="29"/>
        <v>0</v>
      </c>
      <c r="AO53" s="140">
        <f t="shared" si="29"/>
        <v>640.5</v>
      </c>
      <c r="AP53" s="140">
        <f t="shared" si="29"/>
        <v>0</v>
      </c>
      <c r="AQ53" s="140">
        <f t="shared" si="29"/>
        <v>0</v>
      </c>
      <c r="AR53" s="140">
        <f t="shared" si="29"/>
        <v>640.5</v>
      </c>
      <c r="AS53" s="140">
        <f t="shared" si="29"/>
        <v>0</v>
      </c>
      <c r="AT53" s="646">
        <f t="shared" si="29"/>
        <v>3558.5</v>
      </c>
      <c r="AU53" s="646">
        <f t="shared" si="29"/>
        <v>0</v>
      </c>
      <c r="AV53" s="646">
        <f t="shared" si="29"/>
        <v>0</v>
      </c>
      <c r="AW53" s="646">
        <f t="shared" si="29"/>
        <v>1101.8</v>
      </c>
      <c r="AX53" s="646">
        <f t="shared" si="29"/>
        <v>0</v>
      </c>
      <c r="AY53" s="140">
        <f t="shared" si="29"/>
        <v>1300</v>
      </c>
      <c r="AZ53" s="140">
        <f t="shared" si="29"/>
        <v>0</v>
      </c>
      <c r="BA53" s="140">
        <f t="shared" si="29"/>
        <v>0</v>
      </c>
      <c r="BB53" s="811"/>
      <c r="BC53" s="201">
        <f t="shared" si="22"/>
        <v>6987.6</v>
      </c>
    </row>
    <row r="54" spans="1:55" ht="15.65" x14ac:dyDescent="0.3">
      <c r="A54" s="822"/>
      <c r="B54" s="824"/>
      <c r="C54" s="841"/>
      <c r="D54" s="149" t="s">
        <v>37</v>
      </c>
      <c r="E54" s="140">
        <f t="shared" si="28"/>
        <v>0</v>
      </c>
      <c r="F54" s="123">
        <f t="shared" si="21"/>
        <v>0</v>
      </c>
      <c r="G54" s="151" t="e">
        <f t="shared" si="19"/>
        <v>#DIV/0!</v>
      </c>
      <c r="H54" s="249"/>
      <c r="I54" s="249"/>
      <c r="J54" s="249"/>
      <c r="K54" s="249"/>
      <c r="L54" s="249"/>
      <c r="M54" s="249"/>
      <c r="N54" s="405"/>
      <c r="O54" s="405"/>
      <c r="P54" s="406"/>
      <c r="Q54" s="446"/>
      <c r="R54" s="446"/>
      <c r="S54" s="446"/>
      <c r="T54" s="249"/>
      <c r="U54" s="249"/>
      <c r="V54" s="249"/>
      <c r="W54" s="494"/>
      <c r="X54" s="494"/>
      <c r="Y54" s="494"/>
      <c r="Z54" s="549"/>
      <c r="AA54" s="550"/>
      <c r="AB54" s="551"/>
      <c r="AC54" s="549"/>
      <c r="AD54" s="552"/>
      <c r="AE54" s="249"/>
      <c r="AF54" s="251"/>
      <c r="AG54" s="252"/>
      <c r="AH54" s="253"/>
      <c r="AI54" s="250"/>
      <c r="AJ54" s="651"/>
      <c r="AK54" s="652"/>
      <c r="AL54" s="653"/>
      <c r="AM54" s="253"/>
      <c r="AN54" s="250"/>
      <c r="AO54" s="725"/>
      <c r="AP54" s="726"/>
      <c r="AQ54" s="252"/>
      <c r="AR54" s="249"/>
      <c r="AS54" s="249"/>
      <c r="AT54" s="651"/>
      <c r="AU54" s="731"/>
      <c r="AV54" s="653"/>
      <c r="AW54" s="732"/>
      <c r="AX54" s="731"/>
      <c r="AY54" s="249"/>
      <c r="AZ54" s="253"/>
      <c r="BA54" s="250"/>
      <c r="BB54" s="812"/>
      <c r="BC54" s="201">
        <f t="shared" si="22"/>
        <v>0</v>
      </c>
    </row>
    <row r="55" spans="1:55" ht="31.15" customHeight="1" x14ac:dyDescent="0.3">
      <c r="A55" s="822"/>
      <c r="B55" s="824"/>
      <c r="C55" s="841"/>
      <c r="D55" s="149" t="s">
        <v>2</v>
      </c>
      <c r="E55" s="140">
        <f t="shared" si="28"/>
        <v>0</v>
      </c>
      <c r="F55" s="123">
        <f t="shared" si="21"/>
        <v>0</v>
      </c>
      <c r="G55" s="151" t="e">
        <f t="shared" si="19"/>
        <v>#DIV/0!</v>
      </c>
      <c r="H55" s="146"/>
      <c r="I55" s="146"/>
      <c r="J55" s="146"/>
      <c r="K55" s="146"/>
      <c r="L55" s="146"/>
      <c r="M55" s="146"/>
      <c r="N55" s="397"/>
      <c r="O55" s="397"/>
      <c r="P55" s="404"/>
      <c r="Q55" s="439"/>
      <c r="R55" s="439"/>
      <c r="S55" s="439"/>
      <c r="T55" s="146"/>
      <c r="U55" s="146"/>
      <c r="V55" s="146"/>
      <c r="W55" s="487"/>
      <c r="X55" s="487"/>
      <c r="Y55" s="487"/>
      <c r="Z55" s="533"/>
      <c r="AA55" s="534"/>
      <c r="AB55" s="536"/>
      <c r="AC55" s="533"/>
      <c r="AD55" s="547"/>
      <c r="AE55" s="146"/>
      <c r="AF55" s="211"/>
      <c r="AG55" s="213"/>
      <c r="AH55" s="210"/>
      <c r="AI55" s="248"/>
      <c r="AJ55" s="641"/>
      <c r="AK55" s="639"/>
      <c r="AL55" s="640"/>
      <c r="AM55" s="210"/>
      <c r="AN55" s="248"/>
      <c r="AO55" s="154"/>
      <c r="AP55" s="212"/>
      <c r="AQ55" s="213"/>
      <c r="AR55" s="146"/>
      <c r="AS55" s="146"/>
      <c r="AT55" s="641"/>
      <c r="AU55" s="707"/>
      <c r="AV55" s="640"/>
      <c r="AW55" s="638"/>
      <c r="AX55" s="707"/>
      <c r="AY55" s="146"/>
      <c r="AZ55" s="210"/>
      <c r="BA55" s="248"/>
      <c r="BB55" s="812"/>
      <c r="BC55" s="201">
        <f t="shared" si="22"/>
        <v>0</v>
      </c>
    </row>
    <row r="56" spans="1:55" ht="21.8" customHeight="1" x14ac:dyDescent="0.3">
      <c r="A56" s="822"/>
      <c r="B56" s="824"/>
      <c r="C56" s="841"/>
      <c r="D56" s="152" t="s">
        <v>43</v>
      </c>
      <c r="E56" s="140">
        <f>H56+K56+N56+Q56+T56+W56+Z56+AE56+AJ56+AO56+AT56+AY56</f>
        <v>6987.6</v>
      </c>
      <c r="F56" s="123">
        <f>I56+L56+O56+R56+U56+X56+AC56+AH56+AM56+AR56+AW56+AZ56+AK56</f>
        <v>6866.7</v>
      </c>
      <c r="G56" s="151">
        <f t="shared" si="19"/>
        <v>98.269792203331605</v>
      </c>
      <c r="H56" s="146"/>
      <c r="I56" s="146"/>
      <c r="J56" s="146"/>
      <c r="K56" s="146">
        <v>300</v>
      </c>
      <c r="L56" s="146">
        <v>300</v>
      </c>
      <c r="M56" s="146"/>
      <c r="N56" s="397">
        <v>146.6</v>
      </c>
      <c r="O56" s="397">
        <v>146.6</v>
      </c>
      <c r="P56" s="404"/>
      <c r="Q56" s="439">
        <v>936.8</v>
      </c>
      <c r="R56" s="439">
        <v>936.8</v>
      </c>
      <c r="S56" s="439"/>
      <c r="T56" s="146">
        <v>0</v>
      </c>
      <c r="U56" s="146">
        <v>0</v>
      </c>
      <c r="V56" s="146"/>
      <c r="W56" s="487">
        <v>-1915.8</v>
      </c>
      <c r="X56" s="487">
        <v>1720</v>
      </c>
      <c r="Y56" s="487"/>
      <c r="Z56" s="533">
        <v>1420</v>
      </c>
      <c r="AA56" s="534"/>
      <c r="AB56" s="536"/>
      <c r="AC56" s="533">
        <v>1420</v>
      </c>
      <c r="AD56" s="547"/>
      <c r="AE56" s="146">
        <v>0</v>
      </c>
      <c r="AF56" s="211"/>
      <c r="AG56" s="213"/>
      <c r="AH56" s="210"/>
      <c r="AI56" s="248"/>
      <c r="AJ56" s="641">
        <v>601</v>
      </c>
      <c r="AK56" s="639">
        <v>601</v>
      </c>
      <c r="AL56" s="640"/>
      <c r="AM56" s="210"/>
      <c r="AN56" s="248"/>
      <c r="AO56" s="146">
        <v>640.5</v>
      </c>
      <c r="AP56" s="211"/>
      <c r="AQ56" s="213"/>
      <c r="AR56" s="210">
        <v>640.5</v>
      </c>
      <c r="AS56" s="248"/>
      <c r="AT56" s="641">
        <f>4000-199-901.2+942.7-284</f>
        <v>3558.5</v>
      </c>
      <c r="AU56" s="639"/>
      <c r="AV56" s="640"/>
      <c r="AW56" s="638">
        <v>1101.8</v>
      </c>
      <c r="AX56" s="707"/>
      <c r="AY56" s="146">
        <f>480+820</f>
        <v>1300</v>
      </c>
      <c r="AZ56" s="210"/>
      <c r="BA56" s="211"/>
      <c r="BB56" s="812"/>
      <c r="BC56" s="201">
        <f t="shared" si="22"/>
        <v>6987.6</v>
      </c>
    </row>
    <row r="57" spans="1:55" ht="48.7" customHeight="1" x14ac:dyDescent="0.3">
      <c r="A57" s="822"/>
      <c r="B57" s="825"/>
      <c r="C57" s="841"/>
      <c r="D57" s="153"/>
      <c r="E57" s="140">
        <f t="shared" si="28"/>
        <v>0</v>
      </c>
      <c r="F57" s="123">
        <f t="shared" si="21"/>
        <v>0</v>
      </c>
      <c r="G57" s="151" t="e">
        <f t="shared" si="19"/>
        <v>#DIV/0!</v>
      </c>
      <c r="H57" s="141"/>
      <c r="I57" s="141"/>
      <c r="J57" s="141"/>
      <c r="K57" s="141"/>
      <c r="L57" s="141"/>
      <c r="M57" s="141"/>
      <c r="N57" s="395"/>
      <c r="O57" s="395"/>
      <c r="P57" s="394"/>
      <c r="Q57" s="437"/>
      <c r="R57" s="437"/>
      <c r="S57" s="437"/>
      <c r="T57" s="141"/>
      <c r="U57" s="141"/>
      <c r="V57" s="141"/>
      <c r="W57" s="485"/>
      <c r="X57" s="485"/>
      <c r="Y57" s="485"/>
      <c r="Z57" s="528"/>
      <c r="AA57" s="529"/>
      <c r="AB57" s="531"/>
      <c r="AC57" s="528"/>
      <c r="AD57" s="548"/>
      <c r="AE57" s="141"/>
      <c r="AF57" s="170"/>
      <c r="AG57" s="171"/>
      <c r="AH57" s="172"/>
      <c r="AI57" s="169"/>
      <c r="AJ57" s="636"/>
      <c r="AK57" s="634"/>
      <c r="AL57" s="635"/>
      <c r="AM57" s="172"/>
      <c r="AN57" s="169"/>
      <c r="AO57" s="141"/>
      <c r="AP57" s="170"/>
      <c r="AQ57" s="171"/>
      <c r="AR57" s="172"/>
      <c r="AS57" s="169"/>
      <c r="AT57" s="636"/>
      <c r="AU57" s="650"/>
      <c r="AV57" s="635"/>
      <c r="AW57" s="633"/>
      <c r="AX57" s="650"/>
      <c r="AY57" s="141"/>
      <c r="AZ57" s="172"/>
      <c r="BA57" s="169"/>
      <c r="BB57" s="812"/>
      <c r="BC57" s="201">
        <f t="shared" si="22"/>
        <v>0</v>
      </c>
    </row>
    <row r="58" spans="1:55" s="226" customFormat="1" ht="28.5" customHeight="1" x14ac:dyDescent="0.3">
      <c r="A58" s="821" t="s">
        <v>296</v>
      </c>
      <c r="B58" s="244" t="s">
        <v>297</v>
      </c>
      <c r="C58" s="841"/>
      <c r="D58" s="147" t="s">
        <v>41</v>
      </c>
      <c r="E58" s="140">
        <f>E59+E60+E61+E62</f>
        <v>180</v>
      </c>
      <c r="F58" s="123">
        <f>I58+L58+O58+R58+U58+X58+AC58+AH58+AM58+AR58+AW58+AZ58+AK58</f>
        <v>180</v>
      </c>
      <c r="G58" s="151">
        <f t="shared" si="19"/>
        <v>100</v>
      </c>
      <c r="H58" s="140">
        <f>H59+H60+H61+H62</f>
        <v>0</v>
      </c>
      <c r="I58" s="140">
        <f t="shared" ref="I58:BA58" si="30">I59+I60+I61+I62</f>
        <v>0</v>
      </c>
      <c r="J58" s="140">
        <f t="shared" si="30"/>
        <v>0</v>
      </c>
      <c r="K58" s="140">
        <f t="shared" si="30"/>
        <v>0</v>
      </c>
      <c r="L58" s="140">
        <f t="shared" si="30"/>
        <v>0</v>
      </c>
      <c r="M58" s="140">
        <f t="shared" si="30"/>
        <v>0</v>
      </c>
      <c r="N58" s="400">
        <f t="shared" si="30"/>
        <v>60</v>
      </c>
      <c r="O58" s="400">
        <f t="shared" si="30"/>
        <v>60</v>
      </c>
      <c r="P58" s="400">
        <f t="shared" si="30"/>
        <v>0</v>
      </c>
      <c r="Q58" s="442">
        <f t="shared" si="30"/>
        <v>0</v>
      </c>
      <c r="R58" s="442">
        <f t="shared" si="30"/>
        <v>0</v>
      </c>
      <c r="S58" s="442">
        <f t="shared" si="30"/>
        <v>0</v>
      </c>
      <c r="T58" s="140">
        <f t="shared" si="30"/>
        <v>60</v>
      </c>
      <c r="U58" s="140">
        <f t="shared" si="30"/>
        <v>60</v>
      </c>
      <c r="V58" s="140">
        <f t="shared" si="30"/>
        <v>0</v>
      </c>
      <c r="W58" s="490">
        <f t="shared" si="30"/>
        <v>0</v>
      </c>
      <c r="X58" s="490">
        <f t="shared" si="30"/>
        <v>0</v>
      </c>
      <c r="Y58" s="490">
        <f t="shared" si="30"/>
        <v>0</v>
      </c>
      <c r="Z58" s="539">
        <f t="shared" si="30"/>
        <v>0</v>
      </c>
      <c r="AA58" s="539">
        <f t="shared" si="30"/>
        <v>0</v>
      </c>
      <c r="AB58" s="539">
        <f t="shared" si="30"/>
        <v>0</v>
      </c>
      <c r="AC58" s="539">
        <f t="shared" si="30"/>
        <v>0</v>
      </c>
      <c r="AD58" s="539">
        <f t="shared" si="30"/>
        <v>0</v>
      </c>
      <c r="AE58" s="140">
        <f t="shared" si="30"/>
        <v>0</v>
      </c>
      <c r="AF58" s="140">
        <f t="shared" si="30"/>
        <v>0</v>
      </c>
      <c r="AG58" s="140">
        <f t="shared" si="30"/>
        <v>0</v>
      </c>
      <c r="AH58" s="140">
        <f t="shared" si="30"/>
        <v>0</v>
      </c>
      <c r="AI58" s="140">
        <f t="shared" si="30"/>
        <v>0</v>
      </c>
      <c r="AJ58" s="646">
        <f t="shared" si="30"/>
        <v>60</v>
      </c>
      <c r="AK58" s="646">
        <f t="shared" si="30"/>
        <v>60</v>
      </c>
      <c r="AL58" s="646">
        <f t="shared" si="30"/>
        <v>0</v>
      </c>
      <c r="AM58" s="140">
        <f t="shared" si="30"/>
        <v>0</v>
      </c>
      <c r="AN58" s="140">
        <f t="shared" si="30"/>
        <v>0</v>
      </c>
      <c r="AO58" s="140">
        <f t="shared" si="30"/>
        <v>0</v>
      </c>
      <c r="AP58" s="140">
        <f t="shared" si="30"/>
        <v>0</v>
      </c>
      <c r="AQ58" s="140">
        <f t="shared" si="30"/>
        <v>0</v>
      </c>
      <c r="AR58" s="140">
        <f t="shared" si="30"/>
        <v>0</v>
      </c>
      <c r="AS58" s="140">
        <f t="shared" si="30"/>
        <v>0</v>
      </c>
      <c r="AT58" s="646">
        <f t="shared" si="30"/>
        <v>0</v>
      </c>
      <c r="AU58" s="646">
        <f t="shared" si="30"/>
        <v>0</v>
      </c>
      <c r="AV58" s="646">
        <f t="shared" si="30"/>
        <v>0</v>
      </c>
      <c r="AW58" s="646">
        <f t="shared" si="30"/>
        <v>0</v>
      </c>
      <c r="AX58" s="646">
        <f t="shared" si="30"/>
        <v>0</v>
      </c>
      <c r="AY58" s="140">
        <f t="shared" si="30"/>
        <v>0</v>
      </c>
      <c r="AZ58" s="140">
        <f t="shared" si="30"/>
        <v>0</v>
      </c>
      <c r="BA58" s="140">
        <f t="shared" si="30"/>
        <v>0</v>
      </c>
      <c r="BB58" s="811"/>
      <c r="BC58" s="201">
        <f t="shared" si="22"/>
        <v>180</v>
      </c>
    </row>
    <row r="59" spans="1:55" ht="15.65" hidden="1" x14ac:dyDescent="0.3">
      <c r="A59" s="822"/>
      <c r="B59" s="246"/>
      <c r="C59" s="841"/>
      <c r="D59" s="149" t="s">
        <v>37</v>
      </c>
      <c r="E59" s="249"/>
      <c r="F59" s="123">
        <f t="shared" si="21"/>
        <v>0</v>
      </c>
      <c r="G59" s="151" t="e">
        <f t="shared" si="19"/>
        <v>#DIV/0!</v>
      </c>
      <c r="H59" s="249"/>
      <c r="I59" s="249"/>
      <c r="J59" s="249"/>
      <c r="K59" s="249"/>
      <c r="L59" s="249"/>
      <c r="M59" s="249"/>
      <c r="N59" s="405"/>
      <c r="O59" s="405"/>
      <c r="P59" s="406"/>
      <c r="Q59" s="446"/>
      <c r="R59" s="446"/>
      <c r="S59" s="446"/>
      <c r="T59" s="249"/>
      <c r="U59" s="249"/>
      <c r="V59" s="249"/>
      <c r="W59" s="494"/>
      <c r="X59" s="494"/>
      <c r="Y59" s="494"/>
      <c r="Z59" s="549"/>
      <c r="AA59" s="550"/>
      <c r="AB59" s="551"/>
      <c r="AC59" s="549"/>
      <c r="AD59" s="552"/>
      <c r="AE59" s="249"/>
      <c r="AF59" s="251"/>
      <c r="AG59" s="252"/>
      <c r="AH59" s="253"/>
      <c r="AI59" s="250"/>
      <c r="AJ59" s="651"/>
      <c r="AK59" s="652"/>
      <c r="AL59" s="653"/>
      <c r="AM59" s="253"/>
      <c r="AN59" s="250"/>
      <c r="AO59" s="725"/>
      <c r="AP59" s="726"/>
      <c r="AQ59" s="252"/>
      <c r="AR59" s="249"/>
      <c r="AS59" s="249"/>
      <c r="AT59" s="651"/>
      <c r="AU59" s="731"/>
      <c r="AV59" s="653"/>
      <c r="AW59" s="732"/>
      <c r="AX59" s="731"/>
      <c r="AY59" s="249"/>
      <c r="AZ59" s="253"/>
      <c r="BA59" s="250"/>
      <c r="BB59" s="812"/>
      <c r="BC59" s="201">
        <f t="shared" si="22"/>
        <v>0</v>
      </c>
    </row>
    <row r="60" spans="1:55" ht="31.15" hidden="1" customHeight="1" x14ac:dyDescent="0.3">
      <c r="A60" s="822"/>
      <c r="B60" s="246"/>
      <c r="C60" s="841"/>
      <c r="D60" s="149" t="s">
        <v>2</v>
      </c>
      <c r="E60" s="146"/>
      <c r="F60" s="123">
        <f t="shared" si="21"/>
        <v>0</v>
      </c>
      <c r="G60" s="151" t="e">
        <f t="shared" si="19"/>
        <v>#DIV/0!</v>
      </c>
      <c r="H60" s="146"/>
      <c r="I60" s="146"/>
      <c r="J60" s="146"/>
      <c r="K60" s="146"/>
      <c r="L60" s="146"/>
      <c r="M60" s="146"/>
      <c r="N60" s="397"/>
      <c r="O60" s="397"/>
      <c r="P60" s="404"/>
      <c r="Q60" s="439"/>
      <c r="R60" s="439"/>
      <c r="S60" s="439"/>
      <c r="T60" s="146"/>
      <c r="U60" s="146"/>
      <c r="V60" s="146"/>
      <c r="W60" s="487"/>
      <c r="X60" s="487"/>
      <c r="Y60" s="487"/>
      <c r="Z60" s="533"/>
      <c r="AA60" s="534"/>
      <c r="AB60" s="536"/>
      <c r="AC60" s="533"/>
      <c r="AD60" s="547"/>
      <c r="AE60" s="146"/>
      <c r="AF60" s="211"/>
      <c r="AG60" s="213"/>
      <c r="AH60" s="210"/>
      <c r="AI60" s="248"/>
      <c r="AJ60" s="641"/>
      <c r="AK60" s="639"/>
      <c r="AL60" s="640"/>
      <c r="AM60" s="210"/>
      <c r="AN60" s="248"/>
      <c r="AO60" s="154"/>
      <c r="AP60" s="212"/>
      <c r="AQ60" s="213"/>
      <c r="AR60" s="146"/>
      <c r="AS60" s="146"/>
      <c r="AT60" s="641"/>
      <c r="AU60" s="707"/>
      <c r="AV60" s="640"/>
      <c r="AW60" s="638"/>
      <c r="AX60" s="707"/>
      <c r="AY60" s="146"/>
      <c r="AZ60" s="210"/>
      <c r="BA60" s="248"/>
      <c r="BB60" s="812"/>
      <c r="BC60" s="201">
        <f t="shared" si="22"/>
        <v>0</v>
      </c>
    </row>
    <row r="61" spans="1:55" ht="21.8" customHeight="1" x14ac:dyDescent="0.3">
      <c r="A61" s="822"/>
      <c r="B61" s="246"/>
      <c r="C61" s="841"/>
      <c r="D61" s="152" t="s">
        <v>43</v>
      </c>
      <c r="E61" s="140">
        <f>H61+K61+N61+Q61+T61+W61+Z61+AE61+AJ61+AO61+AT61+AY61</f>
        <v>180</v>
      </c>
      <c r="F61" s="123">
        <f>I61+L61+O61+R61+U61+X61+AC61+AH61+AM61+AR61+AW61+AZ61+AK61</f>
        <v>180</v>
      </c>
      <c r="G61" s="151">
        <f t="shared" si="19"/>
        <v>100</v>
      </c>
      <c r="H61" s="146">
        <v>0</v>
      </c>
      <c r="I61" s="146"/>
      <c r="J61" s="146"/>
      <c r="K61" s="146">
        <v>0</v>
      </c>
      <c r="L61" s="146"/>
      <c r="M61" s="146"/>
      <c r="N61" s="397">
        <v>60</v>
      </c>
      <c r="O61" s="397">
        <v>60</v>
      </c>
      <c r="P61" s="404"/>
      <c r="Q61" s="439">
        <v>0</v>
      </c>
      <c r="R61" s="439"/>
      <c r="S61" s="439"/>
      <c r="T61" s="146">
        <v>60</v>
      </c>
      <c r="U61" s="146">
        <v>60</v>
      </c>
      <c r="V61" s="146"/>
      <c r="W61" s="487">
        <v>0</v>
      </c>
      <c r="X61" s="487"/>
      <c r="Y61" s="487"/>
      <c r="Z61" s="533">
        <v>0</v>
      </c>
      <c r="AA61" s="534"/>
      <c r="AB61" s="536"/>
      <c r="AC61" s="533"/>
      <c r="AD61" s="547"/>
      <c r="AE61" s="146">
        <v>0</v>
      </c>
      <c r="AF61" s="211"/>
      <c r="AG61" s="213"/>
      <c r="AH61" s="210"/>
      <c r="AI61" s="248"/>
      <c r="AJ61" s="641">
        <v>60</v>
      </c>
      <c r="AK61" s="639">
        <v>60</v>
      </c>
      <c r="AL61" s="640"/>
      <c r="AM61" s="210"/>
      <c r="AN61" s="248"/>
      <c r="AO61" s="146">
        <v>0</v>
      </c>
      <c r="AP61" s="211"/>
      <c r="AQ61" s="213"/>
      <c r="AR61" s="210"/>
      <c r="AS61" s="248"/>
      <c r="AT61" s="641"/>
      <c r="AU61" s="639"/>
      <c r="AV61" s="640"/>
      <c r="AW61" s="638"/>
      <c r="AX61" s="707"/>
      <c r="AY61" s="146"/>
      <c r="AZ61" s="210"/>
      <c r="BA61" s="211"/>
      <c r="BB61" s="812"/>
      <c r="BC61" s="201">
        <f t="shared" si="22"/>
        <v>180</v>
      </c>
    </row>
    <row r="62" spans="1:55" ht="30.05" customHeight="1" x14ac:dyDescent="0.3">
      <c r="A62" s="822"/>
      <c r="B62" s="247"/>
      <c r="C62" s="841"/>
      <c r="D62" s="153"/>
      <c r="E62" s="141"/>
      <c r="F62" s="123">
        <f t="shared" si="21"/>
        <v>0</v>
      </c>
      <c r="G62" s="151" t="e">
        <f t="shared" si="19"/>
        <v>#DIV/0!</v>
      </c>
      <c r="H62" s="141"/>
      <c r="I62" s="141"/>
      <c r="J62" s="141"/>
      <c r="K62" s="141"/>
      <c r="L62" s="141"/>
      <c r="M62" s="141"/>
      <c r="N62" s="395"/>
      <c r="O62" s="395"/>
      <c r="P62" s="394"/>
      <c r="Q62" s="437"/>
      <c r="R62" s="437"/>
      <c r="S62" s="437"/>
      <c r="T62" s="141"/>
      <c r="U62" s="141"/>
      <c r="V62" s="141"/>
      <c r="W62" s="485"/>
      <c r="X62" s="485"/>
      <c r="Y62" s="485"/>
      <c r="Z62" s="528"/>
      <c r="AA62" s="529"/>
      <c r="AB62" s="531"/>
      <c r="AC62" s="528"/>
      <c r="AD62" s="548"/>
      <c r="AE62" s="141"/>
      <c r="AF62" s="170"/>
      <c r="AG62" s="171"/>
      <c r="AH62" s="172"/>
      <c r="AI62" s="169"/>
      <c r="AJ62" s="636"/>
      <c r="AK62" s="634"/>
      <c r="AL62" s="635"/>
      <c r="AM62" s="172"/>
      <c r="AN62" s="169"/>
      <c r="AO62" s="141"/>
      <c r="AP62" s="170"/>
      <c r="AQ62" s="171"/>
      <c r="AR62" s="172"/>
      <c r="AS62" s="169"/>
      <c r="AT62" s="636"/>
      <c r="AU62" s="650"/>
      <c r="AV62" s="635"/>
      <c r="AW62" s="633"/>
      <c r="AX62" s="650"/>
      <c r="AY62" s="141"/>
      <c r="AZ62" s="172"/>
      <c r="BA62" s="169"/>
      <c r="BB62" s="812"/>
      <c r="BC62" s="201">
        <f t="shared" si="22"/>
        <v>0</v>
      </c>
    </row>
    <row r="63" spans="1:55" ht="30.05" customHeight="1" x14ac:dyDescent="0.3">
      <c r="A63" s="836" t="s">
        <v>298</v>
      </c>
      <c r="B63" s="823" t="s">
        <v>299</v>
      </c>
      <c r="C63" s="841"/>
      <c r="D63" s="147" t="s">
        <v>41</v>
      </c>
      <c r="E63" s="142">
        <f>E64+E65+E66+E67</f>
        <v>390</v>
      </c>
      <c r="F63" s="123">
        <f>F66</f>
        <v>390</v>
      </c>
      <c r="G63" s="151">
        <f t="shared" si="19"/>
        <v>100</v>
      </c>
      <c r="H63" s="142">
        <f>H64+H65+H66+H67</f>
        <v>0</v>
      </c>
      <c r="I63" s="142"/>
      <c r="J63" s="142"/>
      <c r="K63" s="142"/>
      <c r="L63" s="142"/>
      <c r="M63" s="142"/>
      <c r="N63" s="407"/>
      <c r="O63" s="407"/>
      <c r="P63" s="408"/>
      <c r="Q63" s="447"/>
      <c r="R63" s="447"/>
      <c r="S63" s="447"/>
      <c r="T63" s="142">
        <f>T66</f>
        <v>15</v>
      </c>
      <c r="U63" s="142">
        <f>U66</f>
        <v>15</v>
      </c>
      <c r="V63" s="142"/>
      <c r="W63" s="495"/>
      <c r="X63" s="495"/>
      <c r="Y63" s="495"/>
      <c r="Z63" s="553">
        <f>Z66</f>
        <v>75</v>
      </c>
      <c r="AA63" s="554"/>
      <c r="AB63" s="555"/>
      <c r="AC63" s="553">
        <f>AC66</f>
        <v>75</v>
      </c>
      <c r="AD63" s="556"/>
      <c r="AE63" s="142"/>
      <c r="AF63" s="255"/>
      <c r="AG63" s="256"/>
      <c r="AH63" s="257"/>
      <c r="AI63" s="254"/>
      <c r="AJ63" s="654"/>
      <c r="AK63" s="655"/>
      <c r="AL63" s="656"/>
      <c r="AM63" s="257"/>
      <c r="AN63" s="254"/>
      <c r="AO63" s="142"/>
      <c r="AP63" s="255"/>
      <c r="AQ63" s="256"/>
      <c r="AR63" s="257"/>
      <c r="AS63" s="254"/>
      <c r="AT63" s="654">
        <f>AT66</f>
        <v>127.5</v>
      </c>
      <c r="AU63" s="654">
        <f t="shared" ref="AU63:AW63" si="31">AU66</f>
        <v>0</v>
      </c>
      <c r="AV63" s="654">
        <f t="shared" si="31"/>
        <v>0</v>
      </c>
      <c r="AW63" s="654">
        <f t="shared" si="31"/>
        <v>127.5</v>
      </c>
      <c r="AX63" s="708"/>
      <c r="AY63" s="140"/>
      <c r="AZ63" s="257"/>
      <c r="BA63" s="254"/>
      <c r="BB63" s="258"/>
      <c r="BC63" s="201">
        <f t="shared" si="22"/>
        <v>217.5</v>
      </c>
    </row>
    <row r="64" spans="1:55" ht="30.05" hidden="1" customHeight="1" x14ac:dyDescent="0.3">
      <c r="A64" s="844"/>
      <c r="B64" s="824"/>
      <c r="C64" s="841"/>
      <c r="D64" s="149" t="s">
        <v>37</v>
      </c>
      <c r="E64" s="141"/>
      <c r="F64" s="123">
        <f t="shared" si="21"/>
        <v>0</v>
      </c>
      <c r="G64" s="151" t="e">
        <f t="shared" si="19"/>
        <v>#DIV/0!</v>
      </c>
      <c r="H64" s="141"/>
      <c r="I64" s="141"/>
      <c r="J64" s="141"/>
      <c r="K64" s="141"/>
      <c r="L64" s="141"/>
      <c r="M64" s="141"/>
      <c r="N64" s="395"/>
      <c r="O64" s="395"/>
      <c r="P64" s="394"/>
      <c r="Q64" s="437"/>
      <c r="R64" s="437"/>
      <c r="S64" s="437"/>
      <c r="T64" s="141"/>
      <c r="U64" s="141"/>
      <c r="V64" s="141"/>
      <c r="W64" s="485"/>
      <c r="X64" s="485"/>
      <c r="Y64" s="485"/>
      <c r="Z64" s="528"/>
      <c r="AA64" s="529"/>
      <c r="AB64" s="531"/>
      <c r="AC64" s="528"/>
      <c r="AD64" s="548"/>
      <c r="AE64" s="141"/>
      <c r="AF64" s="170"/>
      <c r="AG64" s="171"/>
      <c r="AH64" s="172"/>
      <c r="AI64" s="169"/>
      <c r="AJ64" s="636"/>
      <c r="AK64" s="634"/>
      <c r="AL64" s="635"/>
      <c r="AM64" s="172"/>
      <c r="AN64" s="169"/>
      <c r="AO64" s="141"/>
      <c r="AP64" s="170"/>
      <c r="AQ64" s="171"/>
      <c r="AR64" s="172"/>
      <c r="AS64" s="169"/>
      <c r="AT64" s="636"/>
      <c r="AU64" s="650"/>
      <c r="AV64" s="635"/>
      <c r="AW64" s="633"/>
      <c r="AX64" s="650"/>
      <c r="AY64" s="143"/>
      <c r="AZ64" s="172"/>
      <c r="BA64" s="169"/>
      <c r="BB64" s="258"/>
      <c r="BC64" s="201">
        <f t="shared" si="22"/>
        <v>0</v>
      </c>
    </row>
    <row r="65" spans="1:55" ht="30.05" hidden="1" customHeight="1" x14ac:dyDescent="0.3">
      <c r="A65" s="844"/>
      <c r="B65" s="824"/>
      <c r="C65" s="841"/>
      <c r="D65" s="149" t="s">
        <v>2</v>
      </c>
      <c r="E65" s="141"/>
      <c r="F65" s="123">
        <f t="shared" si="21"/>
        <v>0</v>
      </c>
      <c r="G65" s="151" t="e">
        <f t="shared" si="19"/>
        <v>#DIV/0!</v>
      </c>
      <c r="H65" s="141"/>
      <c r="I65" s="141"/>
      <c r="J65" s="141"/>
      <c r="K65" s="141"/>
      <c r="L65" s="141"/>
      <c r="M65" s="141"/>
      <c r="N65" s="395"/>
      <c r="O65" s="395"/>
      <c r="P65" s="394"/>
      <c r="Q65" s="437"/>
      <c r="R65" s="437"/>
      <c r="S65" s="437"/>
      <c r="T65" s="141"/>
      <c r="U65" s="141"/>
      <c r="V65" s="141"/>
      <c r="W65" s="485"/>
      <c r="X65" s="485"/>
      <c r="Y65" s="485"/>
      <c r="Z65" s="528"/>
      <c r="AA65" s="529"/>
      <c r="AB65" s="531"/>
      <c r="AC65" s="528"/>
      <c r="AD65" s="548"/>
      <c r="AE65" s="141"/>
      <c r="AF65" s="170"/>
      <c r="AG65" s="171"/>
      <c r="AH65" s="172"/>
      <c r="AI65" s="169"/>
      <c r="AJ65" s="636"/>
      <c r="AK65" s="634"/>
      <c r="AL65" s="635"/>
      <c r="AM65" s="172"/>
      <c r="AN65" s="169"/>
      <c r="AO65" s="141"/>
      <c r="AP65" s="170"/>
      <c r="AQ65" s="171"/>
      <c r="AR65" s="172"/>
      <c r="AS65" s="169"/>
      <c r="AT65" s="636"/>
      <c r="AU65" s="650"/>
      <c r="AV65" s="635"/>
      <c r="AW65" s="633"/>
      <c r="AX65" s="650"/>
      <c r="AY65" s="143"/>
      <c r="AZ65" s="172"/>
      <c r="BA65" s="169"/>
      <c r="BB65" s="258"/>
      <c r="BC65" s="201">
        <f t="shared" si="22"/>
        <v>0</v>
      </c>
    </row>
    <row r="66" spans="1:55" ht="42.75" customHeight="1" x14ac:dyDescent="0.3">
      <c r="A66" s="844"/>
      <c r="B66" s="824"/>
      <c r="C66" s="841"/>
      <c r="D66" s="259" t="s">
        <v>43</v>
      </c>
      <c r="E66" s="141">
        <f>T66+W66+Z66+AE66+AJ66+AO66+AT66+AY66+Q66</f>
        <v>390</v>
      </c>
      <c r="F66" s="123">
        <f>I66+L66+O66+R66+U66+X66+AC66+AH66+AM66+AR66+AW66+AZ66+AK66</f>
        <v>390</v>
      </c>
      <c r="G66" s="151">
        <f t="shared" si="19"/>
        <v>100</v>
      </c>
      <c r="H66" s="141"/>
      <c r="I66" s="141"/>
      <c r="J66" s="141"/>
      <c r="K66" s="141"/>
      <c r="L66" s="141"/>
      <c r="M66" s="141"/>
      <c r="N66" s="395"/>
      <c r="O66" s="395"/>
      <c r="P66" s="394"/>
      <c r="Q66" s="437">
        <v>82.5</v>
      </c>
      <c r="R66" s="437">
        <v>82.5</v>
      </c>
      <c r="S66" s="437"/>
      <c r="T66" s="141">
        <v>15</v>
      </c>
      <c r="U66" s="141">
        <v>15</v>
      </c>
      <c r="V66" s="141"/>
      <c r="W66" s="485">
        <v>0</v>
      </c>
      <c r="X66" s="485"/>
      <c r="Y66" s="485"/>
      <c r="Z66" s="528">
        <v>75</v>
      </c>
      <c r="AA66" s="529"/>
      <c r="AB66" s="531"/>
      <c r="AC66" s="528">
        <v>75</v>
      </c>
      <c r="AD66" s="548"/>
      <c r="AE66" s="141">
        <v>9.4</v>
      </c>
      <c r="AF66" s="170"/>
      <c r="AG66" s="171"/>
      <c r="AH66" s="172">
        <v>9.4</v>
      </c>
      <c r="AI66" s="169"/>
      <c r="AJ66" s="636">
        <v>80.599999999999994</v>
      </c>
      <c r="AK66" s="634">
        <v>80.599999999999994</v>
      </c>
      <c r="AL66" s="635"/>
      <c r="AM66" s="172"/>
      <c r="AN66" s="169"/>
      <c r="AO66" s="141">
        <v>0</v>
      </c>
      <c r="AP66" s="170"/>
      <c r="AQ66" s="171"/>
      <c r="AR66" s="172"/>
      <c r="AS66" s="169"/>
      <c r="AT66" s="636">
        <v>127.5</v>
      </c>
      <c r="AU66" s="650"/>
      <c r="AV66" s="635"/>
      <c r="AW66" s="633">
        <v>127.5</v>
      </c>
      <c r="AX66" s="650"/>
      <c r="AY66" s="143">
        <v>0</v>
      </c>
      <c r="AZ66" s="172"/>
      <c r="BA66" s="169"/>
      <c r="BB66" s="258"/>
      <c r="BC66" s="201">
        <f t="shared" si="22"/>
        <v>390</v>
      </c>
    </row>
    <row r="67" spans="1:55" ht="30.05" hidden="1" customHeight="1" x14ac:dyDescent="0.3">
      <c r="A67" s="837"/>
      <c r="B67" s="825"/>
      <c r="C67" s="841"/>
      <c r="D67" s="153" t="s">
        <v>270</v>
      </c>
      <c r="E67" s="141"/>
      <c r="F67" s="123">
        <f t="shared" si="21"/>
        <v>0</v>
      </c>
      <c r="G67" s="151" t="e">
        <f t="shared" si="19"/>
        <v>#DIV/0!</v>
      </c>
      <c r="H67" s="141"/>
      <c r="I67" s="141"/>
      <c r="J67" s="141"/>
      <c r="K67" s="141"/>
      <c r="L67" s="141"/>
      <c r="M67" s="141"/>
      <c r="N67" s="395"/>
      <c r="O67" s="395"/>
      <c r="P67" s="394"/>
      <c r="Q67" s="437"/>
      <c r="R67" s="437"/>
      <c r="S67" s="437"/>
      <c r="T67" s="141"/>
      <c r="U67" s="141"/>
      <c r="V67" s="141"/>
      <c r="W67" s="485"/>
      <c r="X67" s="485"/>
      <c r="Y67" s="485"/>
      <c r="Z67" s="528"/>
      <c r="AA67" s="529"/>
      <c r="AB67" s="531"/>
      <c r="AC67" s="528"/>
      <c r="AD67" s="548"/>
      <c r="AE67" s="141"/>
      <c r="AF67" s="170"/>
      <c r="AG67" s="171"/>
      <c r="AH67" s="172"/>
      <c r="AI67" s="169"/>
      <c r="AJ67" s="636"/>
      <c r="AK67" s="634"/>
      <c r="AL67" s="635"/>
      <c r="AM67" s="172"/>
      <c r="AN67" s="169"/>
      <c r="AO67" s="141"/>
      <c r="AP67" s="170"/>
      <c r="AQ67" s="171"/>
      <c r="AR67" s="172"/>
      <c r="AS67" s="169"/>
      <c r="AT67" s="636"/>
      <c r="AU67" s="650"/>
      <c r="AV67" s="635"/>
      <c r="AW67" s="633"/>
      <c r="AX67" s="650"/>
      <c r="AY67" s="145"/>
      <c r="AZ67" s="172"/>
      <c r="BA67" s="169"/>
      <c r="BB67" s="258"/>
      <c r="BC67" s="201">
        <f t="shared" si="22"/>
        <v>0</v>
      </c>
    </row>
    <row r="68" spans="1:55" ht="30.05" customHeight="1" x14ac:dyDescent="0.3">
      <c r="A68" s="836" t="s">
        <v>300</v>
      </c>
      <c r="B68" s="826" t="s">
        <v>302</v>
      </c>
      <c r="C68" s="841"/>
      <c r="D68" s="147" t="s">
        <v>41</v>
      </c>
      <c r="E68" s="142">
        <f>E69+E70+E71+E72</f>
        <v>1236</v>
      </c>
      <c r="F68" s="123">
        <f>I68+L68+O68+R68+U68+X68+AC68+AH68+AM68+AR68+AW68+AZ68</f>
        <v>336</v>
      </c>
      <c r="G68" s="151">
        <f t="shared" si="19"/>
        <v>27.184466019417474</v>
      </c>
      <c r="H68" s="142"/>
      <c r="I68" s="142"/>
      <c r="J68" s="142"/>
      <c r="K68" s="142"/>
      <c r="L68" s="142"/>
      <c r="M68" s="142"/>
      <c r="N68" s="407"/>
      <c r="O68" s="407"/>
      <c r="P68" s="408"/>
      <c r="Q68" s="447"/>
      <c r="R68" s="447"/>
      <c r="S68" s="447"/>
      <c r="T68" s="142">
        <f>T71</f>
        <v>200</v>
      </c>
      <c r="U68" s="142">
        <f>U71</f>
        <v>200</v>
      </c>
      <c r="V68" s="142"/>
      <c r="W68" s="495">
        <f>W71</f>
        <v>136</v>
      </c>
      <c r="X68" s="495">
        <f>X71</f>
        <v>136</v>
      </c>
      <c r="Y68" s="495"/>
      <c r="Z68" s="553"/>
      <c r="AA68" s="554"/>
      <c r="AB68" s="555"/>
      <c r="AC68" s="553"/>
      <c r="AD68" s="556"/>
      <c r="AE68" s="142"/>
      <c r="AF68" s="255"/>
      <c r="AG68" s="256"/>
      <c r="AH68" s="257"/>
      <c r="AI68" s="254"/>
      <c r="AJ68" s="654">
        <f>AJ71</f>
        <v>0</v>
      </c>
      <c r="AK68" s="655"/>
      <c r="AL68" s="656"/>
      <c r="AM68" s="257"/>
      <c r="AN68" s="254"/>
      <c r="AO68" s="142"/>
      <c r="AP68" s="255"/>
      <c r="AQ68" s="256"/>
      <c r="AR68" s="257"/>
      <c r="AS68" s="254"/>
      <c r="AT68" s="654"/>
      <c r="AU68" s="708"/>
      <c r="AV68" s="656"/>
      <c r="AW68" s="657"/>
      <c r="AX68" s="708"/>
      <c r="AY68" s="144"/>
      <c r="AZ68" s="257"/>
      <c r="BA68" s="169"/>
      <c r="BB68" s="258"/>
      <c r="BC68" s="201">
        <f t="shared" si="22"/>
        <v>336</v>
      </c>
    </row>
    <row r="69" spans="1:55" ht="45.7" hidden="1" customHeight="1" x14ac:dyDescent="0.3">
      <c r="A69" s="844"/>
      <c r="B69" s="827"/>
      <c r="C69" s="841"/>
      <c r="D69" s="149" t="s">
        <v>37</v>
      </c>
      <c r="E69" s="141"/>
      <c r="F69" s="123">
        <f t="shared" si="21"/>
        <v>0</v>
      </c>
      <c r="G69" s="151" t="e">
        <f t="shared" si="19"/>
        <v>#DIV/0!</v>
      </c>
      <c r="H69" s="141"/>
      <c r="I69" s="141"/>
      <c r="J69" s="141"/>
      <c r="K69" s="141"/>
      <c r="L69" s="141"/>
      <c r="M69" s="141"/>
      <c r="N69" s="395"/>
      <c r="O69" s="395"/>
      <c r="P69" s="394"/>
      <c r="Q69" s="437"/>
      <c r="R69" s="437"/>
      <c r="S69" s="437"/>
      <c r="T69" s="141"/>
      <c r="U69" s="141"/>
      <c r="V69" s="141"/>
      <c r="W69" s="485"/>
      <c r="X69" s="485"/>
      <c r="Y69" s="485"/>
      <c r="Z69" s="528"/>
      <c r="AA69" s="529"/>
      <c r="AB69" s="531"/>
      <c r="AC69" s="528"/>
      <c r="AD69" s="548"/>
      <c r="AE69" s="141"/>
      <c r="AF69" s="170"/>
      <c r="AG69" s="171"/>
      <c r="AH69" s="172"/>
      <c r="AI69" s="169"/>
      <c r="AJ69" s="636"/>
      <c r="AK69" s="634"/>
      <c r="AL69" s="635"/>
      <c r="AM69" s="172"/>
      <c r="AN69" s="169"/>
      <c r="AO69" s="141"/>
      <c r="AP69" s="170"/>
      <c r="AQ69" s="171"/>
      <c r="AR69" s="172"/>
      <c r="AS69" s="169"/>
      <c r="AT69" s="636"/>
      <c r="AU69" s="650"/>
      <c r="AV69" s="635"/>
      <c r="AW69" s="633"/>
      <c r="AX69" s="650"/>
      <c r="AY69" s="145"/>
      <c r="AZ69" s="172"/>
      <c r="BA69" s="169"/>
      <c r="BB69" s="258"/>
      <c r="BC69" s="201">
        <f t="shared" si="22"/>
        <v>0</v>
      </c>
    </row>
    <row r="70" spans="1:55" ht="59.35" hidden="1" customHeight="1" x14ac:dyDescent="0.3">
      <c r="A70" s="844"/>
      <c r="B70" s="827"/>
      <c r="C70" s="841"/>
      <c r="D70" s="149" t="s">
        <v>2</v>
      </c>
      <c r="E70" s="141"/>
      <c r="F70" s="123">
        <f t="shared" si="21"/>
        <v>0</v>
      </c>
      <c r="G70" s="151" t="e">
        <f t="shared" si="19"/>
        <v>#DIV/0!</v>
      </c>
      <c r="H70" s="141"/>
      <c r="I70" s="141"/>
      <c r="J70" s="141"/>
      <c r="K70" s="141"/>
      <c r="L70" s="141"/>
      <c r="M70" s="141"/>
      <c r="N70" s="395"/>
      <c r="O70" s="395"/>
      <c r="P70" s="394"/>
      <c r="Q70" s="437"/>
      <c r="R70" s="437"/>
      <c r="S70" s="437"/>
      <c r="T70" s="141"/>
      <c r="U70" s="141"/>
      <c r="V70" s="141"/>
      <c r="W70" s="485"/>
      <c r="X70" s="485"/>
      <c r="Y70" s="485"/>
      <c r="Z70" s="528"/>
      <c r="AA70" s="529"/>
      <c r="AB70" s="531"/>
      <c r="AC70" s="528"/>
      <c r="AD70" s="548"/>
      <c r="AE70" s="141"/>
      <c r="AF70" s="170"/>
      <c r="AG70" s="171"/>
      <c r="AH70" s="172"/>
      <c r="AI70" s="169"/>
      <c r="AJ70" s="636"/>
      <c r="AK70" s="634"/>
      <c r="AL70" s="635"/>
      <c r="AM70" s="172"/>
      <c r="AN70" s="169"/>
      <c r="AO70" s="141"/>
      <c r="AP70" s="170"/>
      <c r="AQ70" s="171"/>
      <c r="AR70" s="172"/>
      <c r="AS70" s="169"/>
      <c r="AT70" s="636"/>
      <c r="AU70" s="650"/>
      <c r="AV70" s="635"/>
      <c r="AW70" s="633"/>
      <c r="AX70" s="650"/>
      <c r="AY70" s="145"/>
      <c r="AZ70" s="172"/>
      <c r="BA70" s="169"/>
      <c r="BB70" s="258"/>
      <c r="BC70" s="201">
        <f t="shared" si="22"/>
        <v>0</v>
      </c>
    </row>
    <row r="71" spans="1:55" ht="148.55000000000001" customHeight="1" x14ac:dyDescent="0.3">
      <c r="A71" s="844"/>
      <c r="B71" s="827"/>
      <c r="C71" s="841"/>
      <c r="D71" s="259" t="s">
        <v>43</v>
      </c>
      <c r="E71" s="141">
        <f>AJ71+T71+W71+AY71</f>
        <v>1236</v>
      </c>
      <c r="F71" s="123">
        <f t="shared" si="21"/>
        <v>336</v>
      </c>
      <c r="G71" s="151">
        <f t="shared" si="19"/>
        <v>27.184466019417474</v>
      </c>
      <c r="H71" s="141"/>
      <c r="I71" s="141"/>
      <c r="J71" s="141"/>
      <c r="K71" s="141"/>
      <c r="L71" s="141"/>
      <c r="M71" s="141"/>
      <c r="N71" s="395"/>
      <c r="O71" s="395"/>
      <c r="P71" s="394"/>
      <c r="Q71" s="437"/>
      <c r="R71" s="437"/>
      <c r="S71" s="437"/>
      <c r="T71" s="141">
        <v>200</v>
      </c>
      <c r="U71" s="141">
        <v>200</v>
      </c>
      <c r="V71" s="141"/>
      <c r="W71" s="485">
        <v>136</v>
      </c>
      <c r="X71" s="485">
        <v>136</v>
      </c>
      <c r="Y71" s="485"/>
      <c r="Z71" s="528"/>
      <c r="AA71" s="529"/>
      <c r="AB71" s="531"/>
      <c r="AC71" s="528"/>
      <c r="AD71" s="548"/>
      <c r="AE71" s="141"/>
      <c r="AF71" s="170"/>
      <c r="AG71" s="171"/>
      <c r="AH71" s="172"/>
      <c r="AI71" s="169"/>
      <c r="AJ71" s="636">
        <v>0</v>
      </c>
      <c r="AK71" s="634"/>
      <c r="AL71" s="635"/>
      <c r="AM71" s="172"/>
      <c r="AN71" s="169"/>
      <c r="AO71" s="141"/>
      <c r="AP71" s="170"/>
      <c r="AQ71" s="171"/>
      <c r="AR71" s="172"/>
      <c r="AS71" s="169"/>
      <c r="AT71" s="636"/>
      <c r="AU71" s="650"/>
      <c r="AV71" s="635"/>
      <c r="AW71" s="633"/>
      <c r="AX71" s="650"/>
      <c r="AY71" s="145">
        <v>900</v>
      </c>
      <c r="AZ71" s="172"/>
      <c r="BA71" s="169"/>
      <c r="BB71" s="258"/>
      <c r="BC71" s="201">
        <f t="shared" si="22"/>
        <v>1236</v>
      </c>
    </row>
    <row r="72" spans="1:55" ht="80.3" hidden="1" customHeight="1" x14ac:dyDescent="0.3">
      <c r="A72" s="837"/>
      <c r="B72" s="828"/>
      <c r="C72" s="841"/>
      <c r="D72" s="153" t="s">
        <v>270</v>
      </c>
      <c r="E72" s="141"/>
      <c r="F72" s="123">
        <f t="shared" si="21"/>
        <v>0</v>
      </c>
      <c r="G72" s="151" t="e">
        <f t="shared" si="19"/>
        <v>#DIV/0!</v>
      </c>
      <c r="H72" s="141"/>
      <c r="I72" s="141"/>
      <c r="J72" s="141"/>
      <c r="K72" s="141"/>
      <c r="L72" s="141"/>
      <c r="M72" s="141"/>
      <c r="N72" s="395"/>
      <c r="O72" s="395"/>
      <c r="P72" s="394"/>
      <c r="Q72" s="437"/>
      <c r="R72" s="437"/>
      <c r="S72" s="437"/>
      <c r="T72" s="141"/>
      <c r="U72" s="141"/>
      <c r="V72" s="141"/>
      <c r="W72" s="485"/>
      <c r="X72" s="485"/>
      <c r="Y72" s="485"/>
      <c r="Z72" s="528"/>
      <c r="AA72" s="529"/>
      <c r="AB72" s="531"/>
      <c r="AC72" s="528"/>
      <c r="AD72" s="548"/>
      <c r="AE72" s="141"/>
      <c r="AF72" s="170"/>
      <c r="AG72" s="171"/>
      <c r="AH72" s="172"/>
      <c r="AI72" s="169"/>
      <c r="AJ72" s="636"/>
      <c r="AK72" s="634"/>
      <c r="AL72" s="635"/>
      <c r="AM72" s="172"/>
      <c r="AN72" s="169"/>
      <c r="AO72" s="141"/>
      <c r="AP72" s="170"/>
      <c r="AQ72" s="171"/>
      <c r="AR72" s="172"/>
      <c r="AS72" s="169"/>
      <c r="AT72" s="636"/>
      <c r="AU72" s="650"/>
      <c r="AV72" s="635"/>
      <c r="AW72" s="633"/>
      <c r="AX72" s="650"/>
      <c r="AY72" s="145"/>
      <c r="AZ72" s="172"/>
      <c r="BA72" s="169"/>
      <c r="BB72" s="258"/>
      <c r="BC72" s="201">
        <f t="shared" si="22"/>
        <v>0</v>
      </c>
    </row>
    <row r="73" spans="1:55" ht="30.05" customHeight="1" x14ac:dyDescent="0.3">
      <c r="A73" s="829" t="s">
        <v>301</v>
      </c>
      <c r="B73" s="823" t="s">
        <v>303</v>
      </c>
      <c r="C73" s="841"/>
      <c r="D73" s="147" t="s">
        <v>41</v>
      </c>
      <c r="E73" s="142">
        <f>E74+E75+E76+E77</f>
        <v>1319.8</v>
      </c>
      <c r="F73" s="123">
        <f>I73+L73+O73+R73+U73+X73+AC73+AH73+AM73+AR73+AW73+AZ73+AJ73</f>
        <v>1319.7999999999997</v>
      </c>
      <c r="G73" s="151">
        <f t="shared" si="19"/>
        <v>99.999999999999972</v>
      </c>
      <c r="H73" s="142">
        <f t="shared" ref="H73:BA73" si="32">H74+H75+H76+H77</f>
        <v>0</v>
      </c>
      <c r="I73" s="142">
        <f t="shared" si="32"/>
        <v>0</v>
      </c>
      <c r="J73" s="142">
        <f t="shared" si="32"/>
        <v>0</v>
      </c>
      <c r="K73" s="142">
        <f t="shared" si="32"/>
        <v>0</v>
      </c>
      <c r="L73" s="142">
        <f t="shared" si="32"/>
        <v>0</v>
      </c>
      <c r="M73" s="142">
        <f t="shared" si="32"/>
        <v>0</v>
      </c>
      <c r="N73" s="407">
        <f t="shared" si="32"/>
        <v>0</v>
      </c>
      <c r="O73" s="407">
        <f t="shared" si="32"/>
        <v>0</v>
      </c>
      <c r="P73" s="407">
        <f t="shared" si="32"/>
        <v>0</v>
      </c>
      <c r="Q73" s="447">
        <f t="shared" si="32"/>
        <v>400</v>
      </c>
      <c r="R73" s="447">
        <f t="shared" si="32"/>
        <v>400</v>
      </c>
      <c r="S73" s="447">
        <f t="shared" si="32"/>
        <v>0</v>
      </c>
      <c r="T73" s="142">
        <f>T74+T75+T76+T77</f>
        <v>0</v>
      </c>
      <c r="U73" s="142">
        <f t="shared" si="32"/>
        <v>0</v>
      </c>
      <c r="V73" s="142">
        <f t="shared" si="32"/>
        <v>0</v>
      </c>
      <c r="W73" s="495">
        <f t="shared" si="32"/>
        <v>385.79999999999995</v>
      </c>
      <c r="X73" s="495">
        <f t="shared" si="32"/>
        <v>385.79999999999995</v>
      </c>
      <c r="Y73" s="495">
        <f t="shared" si="32"/>
        <v>0</v>
      </c>
      <c r="Z73" s="553">
        <f t="shared" si="32"/>
        <v>129.4</v>
      </c>
      <c r="AA73" s="553">
        <f t="shared" si="32"/>
        <v>0</v>
      </c>
      <c r="AB73" s="553">
        <f t="shared" si="32"/>
        <v>0</v>
      </c>
      <c r="AC73" s="553">
        <f t="shared" si="32"/>
        <v>129.4</v>
      </c>
      <c r="AD73" s="553">
        <f t="shared" si="32"/>
        <v>0</v>
      </c>
      <c r="AE73" s="142">
        <f t="shared" si="32"/>
        <v>193</v>
      </c>
      <c r="AF73" s="142">
        <f t="shared" si="32"/>
        <v>0</v>
      </c>
      <c r="AG73" s="142">
        <f t="shared" si="32"/>
        <v>0</v>
      </c>
      <c r="AH73" s="142">
        <f t="shared" si="32"/>
        <v>193</v>
      </c>
      <c r="AI73" s="142">
        <f t="shared" si="32"/>
        <v>0</v>
      </c>
      <c r="AJ73" s="654">
        <f t="shared" si="32"/>
        <v>211.6</v>
      </c>
      <c r="AK73" s="654">
        <f t="shared" si="32"/>
        <v>211.6</v>
      </c>
      <c r="AL73" s="654">
        <f t="shared" si="32"/>
        <v>0</v>
      </c>
      <c r="AM73" s="142">
        <f t="shared" si="32"/>
        <v>0</v>
      </c>
      <c r="AN73" s="142">
        <f t="shared" si="32"/>
        <v>0</v>
      </c>
      <c r="AO73" s="142">
        <f t="shared" si="32"/>
        <v>0</v>
      </c>
      <c r="AP73" s="142">
        <f t="shared" si="32"/>
        <v>0</v>
      </c>
      <c r="AQ73" s="142">
        <f t="shared" si="32"/>
        <v>0</v>
      </c>
      <c r="AR73" s="142">
        <f t="shared" si="32"/>
        <v>0</v>
      </c>
      <c r="AS73" s="142">
        <f t="shared" si="32"/>
        <v>0</v>
      </c>
      <c r="AT73" s="654">
        <f t="shared" si="32"/>
        <v>0</v>
      </c>
      <c r="AU73" s="654">
        <f t="shared" si="32"/>
        <v>0</v>
      </c>
      <c r="AV73" s="654">
        <f t="shared" si="32"/>
        <v>0</v>
      </c>
      <c r="AW73" s="654">
        <f t="shared" si="32"/>
        <v>0</v>
      </c>
      <c r="AX73" s="654">
        <f t="shared" si="32"/>
        <v>0</v>
      </c>
      <c r="AY73" s="142">
        <f t="shared" si="32"/>
        <v>0</v>
      </c>
      <c r="AZ73" s="142">
        <f t="shared" si="32"/>
        <v>0</v>
      </c>
      <c r="BA73" s="142">
        <f t="shared" si="32"/>
        <v>0</v>
      </c>
      <c r="BB73" s="258"/>
      <c r="BC73" s="201">
        <f t="shared" si="22"/>
        <v>1319.7999999999997</v>
      </c>
    </row>
    <row r="74" spans="1:55" ht="30.05" hidden="1" customHeight="1" x14ac:dyDescent="0.3">
      <c r="A74" s="830"/>
      <c r="B74" s="824"/>
      <c r="C74" s="841"/>
      <c r="D74" s="149" t="s">
        <v>37</v>
      </c>
      <c r="E74" s="141"/>
      <c r="F74" s="123">
        <f t="shared" si="21"/>
        <v>0</v>
      </c>
      <c r="G74" s="151" t="e">
        <f t="shared" si="19"/>
        <v>#DIV/0!</v>
      </c>
      <c r="H74" s="141"/>
      <c r="I74" s="141"/>
      <c r="J74" s="141"/>
      <c r="K74" s="141"/>
      <c r="L74" s="141"/>
      <c r="M74" s="141"/>
      <c r="N74" s="395"/>
      <c r="O74" s="395"/>
      <c r="P74" s="394"/>
      <c r="Q74" s="437"/>
      <c r="R74" s="437"/>
      <c r="S74" s="437"/>
      <c r="T74" s="141"/>
      <c r="U74" s="141"/>
      <c r="V74" s="141"/>
      <c r="W74" s="485"/>
      <c r="X74" s="485"/>
      <c r="Y74" s="485"/>
      <c r="Z74" s="528"/>
      <c r="AA74" s="529"/>
      <c r="AB74" s="531"/>
      <c r="AC74" s="528"/>
      <c r="AD74" s="548"/>
      <c r="AE74" s="141"/>
      <c r="AF74" s="170"/>
      <c r="AG74" s="171"/>
      <c r="AH74" s="172"/>
      <c r="AI74" s="169"/>
      <c r="AJ74" s="636"/>
      <c r="AK74" s="634"/>
      <c r="AL74" s="635"/>
      <c r="AM74" s="172"/>
      <c r="AN74" s="169"/>
      <c r="AO74" s="141"/>
      <c r="AP74" s="170"/>
      <c r="AQ74" s="171"/>
      <c r="AR74" s="172"/>
      <c r="AS74" s="169"/>
      <c r="AT74" s="636"/>
      <c r="AU74" s="650"/>
      <c r="AV74" s="635"/>
      <c r="AW74" s="633"/>
      <c r="AX74" s="650"/>
      <c r="AY74" s="145"/>
      <c r="AZ74" s="172"/>
      <c r="BA74" s="169"/>
      <c r="BB74" s="258"/>
      <c r="BC74" s="201">
        <f t="shared" si="22"/>
        <v>0</v>
      </c>
    </row>
    <row r="75" spans="1:55" ht="51.85" customHeight="1" x14ac:dyDescent="0.3">
      <c r="A75" s="830"/>
      <c r="B75" s="824"/>
      <c r="C75" s="841"/>
      <c r="D75" s="149" t="s">
        <v>2</v>
      </c>
      <c r="E75" s="141">
        <f>T75+N75+Q75+W75+Z75+AE75+AJ75</f>
        <v>1035.8</v>
      </c>
      <c r="F75" s="123">
        <f>I75+L75+O75+R75+U75+X75+AC75+AH75+AM75+AR75+AW75+AZ75+AK75</f>
        <v>1035.8</v>
      </c>
      <c r="G75" s="151">
        <f t="shared" si="19"/>
        <v>100</v>
      </c>
      <c r="H75" s="141"/>
      <c r="I75" s="141"/>
      <c r="J75" s="141"/>
      <c r="K75" s="141"/>
      <c r="L75" s="141"/>
      <c r="M75" s="141"/>
      <c r="N75" s="395">
        <v>0</v>
      </c>
      <c r="O75" s="395"/>
      <c r="P75" s="394"/>
      <c r="Q75" s="437">
        <v>300</v>
      </c>
      <c r="R75" s="437">
        <v>300</v>
      </c>
      <c r="S75" s="437"/>
      <c r="T75" s="141">
        <v>0</v>
      </c>
      <c r="U75" s="141"/>
      <c r="V75" s="141"/>
      <c r="W75" s="485">
        <v>270.39999999999998</v>
      </c>
      <c r="X75" s="485">
        <v>270.39999999999998</v>
      </c>
      <c r="Y75" s="485"/>
      <c r="Z75" s="528">
        <v>129.4</v>
      </c>
      <c r="AA75" s="529"/>
      <c r="AB75" s="531"/>
      <c r="AC75" s="528">
        <v>129.4</v>
      </c>
      <c r="AD75" s="548"/>
      <c r="AE75" s="141">
        <v>124.4</v>
      </c>
      <c r="AF75" s="170"/>
      <c r="AG75" s="171"/>
      <c r="AH75" s="172">
        <v>124.4</v>
      </c>
      <c r="AI75" s="169"/>
      <c r="AJ75" s="636">
        <v>211.6</v>
      </c>
      <c r="AK75" s="634">
        <v>211.6</v>
      </c>
      <c r="AL75" s="635"/>
      <c r="AM75" s="172"/>
      <c r="AN75" s="169"/>
      <c r="AO75" s="141"/>
      <c r="AP75" s="170"/>
      <c r="AQ75" s="171"/>
      <c r="AR75" s="172"/>
      <c r="AS75" s="169"/>
      <c r="AT75" s="636"/>
      <c r="AU75" s="650"/>
      <c r="AV75" s="635"/>
      <c r="AW75" s="633"/>
      <c r="AX75" s="650"/>
      <c r="AY75" s="145"/>
      <c r="AZ75" s="172"/>
      <c r="BA75" s="169"/>
      <c r="BB75" s="258"/>
      <c r="BC75" s="201">
        <f t="shared" si="22"/>
        <v>1035.8</v>
      </c>
    </row>
    <row r="76" spans="1:55" ht="30.05" customHeight="1" x14ac:dyDescent="0.3">
      <c r="A76" s="830"/>
      <c r="B76" s="824"/>
      <c r="C76" s="841"/>
      <c r="D76" s="259" t="s">
        <v>43</v>
      </c>
      <c r="E76" s="141">
        <f>N76+Q76+T76+W76+Z76+AE76</f>
        <v>284</v>
      </c>
      <c r="F76" s="123">
        <f>I76+L76+O76+R76+U76+X76+AC76+AH76+AM76+AR76+AW76+AZ76</f>
        <v>284</v>
      </c>
      <c r="G76" s="151">
        <f t="shared" si="19"/>
        <v>100</v>
      </c>
      <c r="H76" s="141"/>
      <c r="I76" s="141"/>
      <c r="J76" s="141"/>
      <c r="K76" s="141"/>
      <c r="L76" s="141"/>
      <c r="M76" s="141"/>
      <c r="N76" s="395">
        <v>0</v>
      </c>
      <c r="O76" s="395"/>
      <c r="P76" s="394"/>
      <c r="Q76" s="437">
        <v>100</v>
      </c>
      <c r="R76" s="437">
        <v>100</v>
      </c>
      <c r="S76" s="437"/>
      <c r="T76" s="141">
        <v>0</v>
      </c>
      <c r="U76" s="141"/>
      <c r="V76" s="141"/>
      <c r="W76" s="485">
        <v>115.4</v>
      </c>
      <c r="X76" s="485">
        <v>115.4</v>
      </c>
      <c r="Y76" s="485"/>
      <c r="Z76" s="528">
        <v>0</v>
      </c>
      <c r="AA76" s="529"/>
      <c r="AB76" s="531"/>
      <c r="AC76" s="528"/>
      <c r="AD76" s="548"/>
      <c r="AE76" s="141">
        <v>68.599999999999994</v>
      </c>
      <c r="AF76" s="170"/>
      <c r="AG76" s="171"/>
      <c r="AH76" s="172">
        <v>68.599999999999994</v>
      </c>
      <c r="AI76" s="169"/>
      <c r="AJ76" s="636"/>
      <c r="AK76" s="634"/>
      <c r="AL76" s="635"/>
      <c r="AM76" s="172"/>
      <c r="AN76" s="169"/>
      <c r="AO76" s="141"/>
      <c r="AP76" s="170"/>
      <c r="AQ76" s="171"/>
      <c r="AR76" s="172"/>
      <c r="AS76" s="169"/>
      <c r="AT76" s="636"/>
      <c r="AU76" s="650"/>
      <c r="AV76" s="635"/>
      <c r="AW76" s="633"/>
      <c r="AX76" s="650"/>
      <c r="AY76" s="145"/>
      <c r="AZ76" s="172"/>
      <c r="BA76" s="169"/>
      <c r="BB76" s="258"/>
      <c r="BC76" s="201">
        <f t="shared" si="22"/>
        <v>284</v>
      </c>
    </row>
    <row r="77" spans="1:55" ht="30.05" hidden="1" customHeight="1" x14ac:dyDescent="0.3">
      <c r="A77" s="831"/>
      <c r="B77" s="825"/>
      <c r="C77" s="946"/>
      <c r="D77" s="153" t="s">
        <v>270</v>
      </c>
      <c r="E77" s="141"/>
      <c r="F77" s="123">
        <f t="shared" si="21"/>
        <v>0</v>
      </c>
      <c r="G77" s="151" t="e">
        <f t="shared" si="19"/>
        <v>#DIV/0!</v>
      </c>
      <c r="H77" s="141"/>
      <c r="I77" s="141"/>
      <c r="J77" s="141"/>
      <c r="K77" s="141"/>
      <c r="L77" s="141"/>
      <c r="M77" s="141"/>
      <c r="N77" s="395"/>
      <c r="O77" s="395"/>
      <c r="P77" s="394"/>
      <c r="Q77" s="437"/>
      <c r="R77" s="437"/>
      <c r="S77" s="437"/>
      <c r="T77" s="141"/>
      <c r="U77" s="141"/>
      <c r="V77" s="141"/>
      <c r="W77" s="485"/>
      <c r="X77" s="485"/>
      <c r="Y77" s="485"/>
      <c r="Z77" s="528"/>
      <c r="AA77" s="529"/>
      <c r="AB77" s="531"/>
      <c r="AC77" s="528"/>
      <c r="AD77" s="548"/>
      <c r="AE77" s="141"/>
      <c r="AF77" s="170"/>
      <c r="AG77" s="171"/>
      <c r="AH77" s="172"/>
      <c r="AI77" s="169"/>
      <c r="AJ77" s="636"/>
      <c r="AK77" s="634"/>
      <c r="AL77" s="635"/>
      <c r="AM77" s="172"/>
      <c r="AN77" s="169"/>
      <c r="AO77" s="141"/>
      <c r="AP77" s="170"/>
      <c r="AQ77" s="171"/>
      <c r="AR77" s="172"/>
      <c r="AS77" s="169"/>
      <c r="AT77" s="636"/>
      <c r="AU77" s="650"/>
      <c r="AV77" s="635"/>
      <c r="AW77" s="633"/>
      <c r="AX77" s="650"/>
      <c r="AY77" s="145"/>
      <c r="AZ77" s="172"/>
      <c r="BA77" s="169"/>
      <c r="BB77" s="258"/>
      <c r="BC77" s="201">
        <f t="shared" si="22"/>
        <v>0</v>
      </c>
    </row>
    <row r="78" spans="1:55" ht="20.2" customHeight="1" x14ac:dyDescent="0.3">
      <c r="A78" s="805"/>
      <c r="B78" s="808" t="s">
        <v>305</v>
      </c>
      <c r="C78" s="832"/>
      <c r="D78" s="147" t="s">
        <v>41</v>
      </c>
      <c r="E78" s="140">
        <f>E43</f>
        <v>12663.8</v>
      </c>
      <c r="F78" s="123">
        <f t="shared" si="21"/>
        <v>10191.799999999999</v>
      </c>
      <c r="G78" s="151">
        <f t="shared" si="19"/>
        <v>80.479792795211551</v>
      </c>
      <c r="H78" s="140">
        <f>H43</f>
        <v>500</v>
      </c>
      <c r="I78" s="140">
        <f t="shared" ref="I78:BA78" si="33">I43</f>
        <v>500</v>
      </c>
      <c r="J78" s="140">
        <f t="shared" si="33"/>
        <v>0</v>
      </c>
      <c r="K78" s="140">
        <f>K43</f>
        <v>1279.9000000000001</v>
      </c>
      <c r="L78" s="140">
        <f t="shared" si="33"/>
        <v>1279.9000000000001</v>
      </c>
      <c r="M78" s="140">
        <f t="shared" si="33"/>
        <v>0</v>
      </c>
      <c r="N78" s="400">
        <f t="shared" si="33"/>
        <v>673</v>
      </c>
      <c r="O78" s="400">
        <f t="shared" si="33"/>
        <v>673</v>
      </c>
      <c r="P78" s="400">
        <f t="shared" si="33"/>
        <v>0</v>
      </c>
      <c r="Q78" s="442">
        <f t="shared" si="33"/>
        <v>1592.5</v>
      </c>
      <c r="R78" s="442">
        <f t="shared" si="33"/>
        <v>1592.5</v>
      </c>
      <c r="S78" s="442">
        <f t="shared" si="33"/>
        <v>0</v>
      </c>
      <c r="T78" s="140">
        <f t="shared" si="33"/>
        <v>275</v>
      </c>
      <c r="U78" s="140">
        <f t="shared" si="33"/>
        <v>275</v>
      </c>
      <c r="V78" s="140">
        <f t="shared" si="33"/>
        <v>0</v>
      </c>
      <c r="W78" s="490">
        <f t="shared" si="33"/>
        <v>-2313.8999999999996</v>
      </c>
      <c r="X78" s="490">
        <f t="shared" si="33"/>
        <v>1321.8000000000002</v>
      </c>
      <c r="Y78" s="490">
        <f t="shared" si="33"/>
        <v>0</v>
      </c>
      <c r="Z78" s="539">
        <f t="shared" si="33"/>
        <v>1690.4</v>
      </c>
      <c r="AA78" s="539">
        <f t="shared" si="33"/>
        <v>0</v>
      </c>
      <c r="AB78" s="539">
        <f t="shared" si="33"/>
        <v>0</v>
      </c>
      <c r="AC78" s="539">
        <f t="shared" si="33"/>
        <v>1690.4</v>
      </c>
      <c r="AD78" s="539">
        <f t="shared" si="33"/>
        <v>0</v>
      </c>
      <c r="AE78" s="140">
        <f t="shared" si="33"/>
        <v>202.4</v>
      </c>
      <c r="AF78" s="140">
        <f t="shared" si="33"/>
        <v>0</v>
      </c>
      <c r="AG78" s="140">
        <f t="shared" si="33"/>
        <v>0</v>
      </c>
      <c r="AH78" s="140">
        <f t="shared" si="33"/>
        <v>202.4</v>
      </c>
      <c r="AI78" s="140">
        <f t="shared" si="33"/>
        <v>0</v>
      </c>
      <c r="AJ78" s="646">
        <f t="shared" si="33"/>
        <v>1071.0999999999999</v>
      </c>
      <c r="AK78" s="646">
        <f t="shared" si="33"/>
        <v>1071.0999999999999</v>
      </c>
      <c r="AL78" s="646">
        <f t="shared" si="33"/>
        <v>0</v>
      </c>
      <c r="AM78" s="140">
        <f t="shared" si="33"/>
        <v>0</v>
      </c>
      <c r="AN78" s="140">
        <f t="shared" si="33"/>
        <v>0</v>
      </c>
      <c r="AO78" s="140">
        <f t="shared" si="33"/>
        <v>1427.5</v>
      </c>
      <c r="AP78" s="140">
        <f t="shared" si="33"/>
        <v>0</v>
      </c>
      <c r="AQ78" s="140">
        <f t="shared" si="33"/>
        <v>0</v>
      </c>
      <c r="AR78" s="140">
        <f t="shared" si="33"/>
        <v>1427.5</v>
      </c>
      <c r="AS78" s="140">
        <f t="shared" si="33"/>
        <v>0</v>
      </c>
      <c r="AT78" s="646">
        <f t="shared" si="33"/>
        <v>4065.9</v>
      </c>
      <c r="AU78" s="646">
        <f t="shared" si="33"/>
        <v>0</v>
      </c>
      <c r="AV78" s="646">
        <f t="shared" si="33"/>
        <v>0</v>
      </c>
      <c r="AW78" s="646">
        <f t="shared" si="33"/>
        <v>1229.3</v>
      </c>
      <c r="AX78" s="646">
        <f t="shared" si="33"/>
        <v>0</v>
      </c>
      <c r="AY78" s="140">
        <f t="shared" si="33"/>
        <v>2200</v>
      </c>
      <c r="AZ78" s="140">
        <f t="shared" si="33"/>
        <v>0</v>
      </c>
      <c r="BA78" s="140">
        <f t="shared" si="33"/>
        <v>0</v>
      </c>
      <c r="BB78" s="803"/>
      <c r="BC78" s="201">
        <f t="shared" si="22"/>
        <v>12663.8</v>
      </c>
    </row>
    <row r="79" spans="1:55" ht="35.25" customHeight="1" x14ac:dyDescent="0.3">
      <c r="A79" s="806"/>
      <c r="B79" s="809"/>
      <c r="C79" s="833"/>
      <c r="D79" s="149" t="s">
        <v>37</v>
      </c>
      <c r="E79" s="140">
        <f t="shared" ref="E79:E82" si="34">E44</f>
        <v>0</v>
      </c>
      <c r="F79" s="123">
        <f t="shared" si="21"/>
        <v>0</v>
      </c>
      <c r="G79" s="151" t="e">
        <f t="shared" si="19"/>
        <v>#DIV/0!</v>
      </c>
      <c r="H79" s="140">
        <f t="shared" ref="H79:H82" si="35">H44</f>
        <v>0</v>
      </c>
      <c r="I79" s="143"/>
      <c r="J79" s="143"/>
      <c r="K79" s="143"/>
      <c r="L79" s="143"/>
      <c r="M79" s="143"/>
      <c r="N79" s="390"/>
      <c r="O79" s="390"/>
      <c r="P79" s="389"/>
      <c r="Q79" s="433"/>
      <c r="R79" s="433"/>
      <c r="S79" s="433"/>
      <c r="T79" s="143"/>
      <c r="U79" s="143"/>
      <c r="V79" s="143"/>
      <c r="W79" s="481"/>
      <c r="X79" s="481"/>
      <c r="Y79" s="481"/>
      <c r="Z79" s="521"/>
      <c r="AA79" s="522"/>
      <c r="AB79" s="524"/>
      <c r="AC79" s="521"/>
      <c r="AD79" s="545"/>
      <c r="AE79" s="143"/>
      <c r="AF79" s="166"/>
      <c r="AG79" s="167"/>
      <c r="AH79" s="168"/>
      <c r="AI79" s="165"/>
      <c r="AJ79" s="629"/>
      <c r="AK79" s="627"/>
      <c r="AL79" s="628"/>
      <c r="AM79" s="168"/>
      <c r="AN79" s="165"/>
      <c r="AO79" s="143"/>
      <c r="AP79" s="166"/>
      <c r="AQ79" s="167"/>
      <c r="AR79" s="168"/>
      <c r="AS79" s="165"/>
      <c r="AT79" s="629"/>
      <c r="AU79" s="706"/>
      <c r="AV79" s="706"/>
      <c r="AW79" s="626"/>
      <c r="AX79" s="706"/>
      <c r="AY79" s="150"/>
      <c r="AZ79" s="143"/>
      <c r="BA79" s="165"/>
      <c r="BB79" s="804"/>
      <c r="BC79" s="201">
        <f t="shared" si="22"/>
        <v>0</v>
      </c>
    </row>
    <row r="80" spans="1:55" ht="33.049999999999997" customHeight="1" x14ac:dyDescent="0.3">
      <c r="A80" s="806"/>
      <c r="B80" s="809"/>
      <c r="C80" s="833"/>
      <c r="D80" s="149" t="s">
        <v>2</v>
      </c>
      <c r="E80" s="140">
        <f>E45</f>
        <v>1035.8</v>
      </c>
      <c r="F80" s="123">
        <f>I80+L80+O80+R80+U80+X80+AC80+AH80+AM80+AR80+AW80+AZ80+AK80</f>
        <v>1035.8</v>
      </c>
      <c r="G80" s="151">
        <f t="shared" si="19"/>
        <v>100</v>
      </c>
      <c r="H80" s="140">
        <f t="shared" ref="H80:BA80" si="36">H45</f>
        <v>0</v>
      </c>
      <c r="I80" s="140">
        <f t="shared" si="36"/>
        <v>0</v>
      </c>
      <c r="J80" s="140">
        <f t="shared" si="36"/>
        <v>0</v>
      </c>
      <c r="K80" s="140">
        <f t="shared" si="36"/>
        <v>0</v>
      </c>
      <c r="L80" s="140">
        <f t="shared" si="36"/>
        <v>0</v>
      </c>
      <c r="M80" s="140">
        <f t="shared" si="36"/>
        <v>0</v>
      </c>
      <c r="N80" s="400">
        <f t="shared" si="36"/>
        <v>0</v>
      </c>
      <c r="O80" s="400">
        <f t="shared" si="36"/>
        <v>0</v>
      </c>
      <c r="P80" s="400">
        <f t="shared" si="36"/>
        <v>0</v>
      </c>
      <c r="Q80" s="442">
        <f t="shared" si="36"/>
        <v>300</v>
      </c>
      <c r="R80" s="442">
        <f t="shared" si="36"/>
        <v>300</v>
      </c>
      <c r="S80" s="442">
        <f t="shared" si="36"/>
        <v>0</v>
      </c>
      <c r="T80" s="140">
        <f t="shared" si="36"/>
        <v>0</v>
      </c>
      <c r="U80" s="140">
        <f t="shared" si="36"/>
        <v>0</v>
      </c>
      <c r="V80" s="140">
        <f t="shared" si="36"/>
        <v>0</v>
      </c>
      <c r="W80" s="490">
        <f t="shared" si="36"/>
        <v>270.39999999999998</v>
      </c>
      <c r="X80" s="490">
        <f t="shared" si="36"/>
        <v>270.39999999999998</v>
      </c>
      <c r="Y80" s="490">
        <f t="shared" si="36"/>
        <v>0</v>
      </c>
      <c r="Z80" s="539">
        <f t="shared" si="36"/>
        <v>129.4</v>
      </c>
      <c r="AA80" s="539">
        <f t="shared" si="36"/>
        <v>0</v>
      </c>
      <c r="AB80" s="539">
        <f t="shared" si="36"/>
        <v>0</v>
      </c>
      <c r="AC80" s="539">
        <f t="shared" si="36"/>
        <v>129.4</v>
      </c>
      <c r="AD80" s="539">
        <f t="shared" si="36"/>
        <v>0</v>
      </c>
      <c r="AE80" s="140">
        <f t="shared" si="36"/>
        <v>124.4</v>
      </c>
      <c r="AF80" s="140">
        <f t="shared" si="36"/>
        <v>0</v>
      </c>
      <c r="AG80" s="140">
        <f t="shared" si="36"/>
        <v>0</v>
      </c>
      <c r="AH80" s="140">
        <f t="shared" si="36"/>
        <v>124.4</v>
      </c>
      <c r="AI80" s="140">
        <f t="shared" si="36"/>
        <v>0</v>
      </c>
      <c r="AJ80" s="646">
        <f t="shared" si="36"/>
        <v>211.6</v>
      </c>
      <c r="AK80" s="646">
        <f t="shared" si="36"/>
        <v>211.6</v>
      </c>
      <c r="AL80" s="646">
        <f t="shared" si="36"/>
        <v>0</v>
      </c>
      <c r="AM80" s="140">
        <f t="shared" si="36"/>
        <v>0</v>
      </c>
      <c r="AN80" s="140">
        <f t="shared" si="36"/>
        <v>0</v>
      </c>
      <c r="AO80" s="140">
        <f t="shared" si="36"/>
        <v>0</v>
      </c>
      <c r="AP80" s="140">
        <f t="shared" si="36"/>
        <v>0</v>
      </c>
      <c r="AQ80" s="140">
        <f t="shared" si="36"/>
        <v>0</v>
      </c>
      <c r="AR80" s="140">
        <f t="shared" si="36"/>
        <v>0</v>
      </c>
      <c r="AS80" s="140">
        <f t="shared" si="36"/>
        <v>0</v>
      </c>
      <c r="AT80" s="646">
        <f t="shared" si="36"/>
        <v>0</v>
      </c>
      <c r="AU80" s="646">
        <f t="shared" si="36"/>
        <v>0</v>
      </c>
      <c r="AV80" s="646">
        <f t="shared" si="36"/>
        <v>0</v>
      </c>
      <c r="AW80" s="646">
        <f t="shared" si="36"/>
        <v>0</v>
      </c>
      <c r="AX80" s="646">
        <f t="shared" si="36"/>
        <v>0</v>
      </c>
      <c r="AY80" s="140">
        <f t="shared" si="36"/>
        <v>0</v>
      </c>
      <c r="AZ80" s="140">
        <f t="shared" si="36"/>
        <v>0</v>
      </c>
      <c r="BA80" s="140">
        <f t="shared" si="36"/>
        <v>0</v>
      </c>
      <c r="BB80" s="804"/>
      <c r="BC80" s="201">
        <f t="shared" si="22"/>
        <v>1035.8</v>
      </c>
    </row>
    <row r="81" spans="1:55" ht="19.600000000000001" customHeight="1" x14ac:dyDescent="0.3">
      <c r="A81" s="806"/>
      <c r="B81" s="809"/>
      <c r="C81" s="833"/>
      <c r="D81" s="152" t="s">
        <v>43</v>
      </c>
      <c r="E81" s="140">
        <f>E46</f>
        <v>11628</v>
      </c>
      <c r="F81" s="123">
        <f t="shared" si="21"/>
        <v>9367.6</v>
      </c>
      <c r="G81" s="151">
        <f t="shared" si="19"/>
        <v>80.560715514275898</v>
      </c>
      <c r="H81" s="140">
        <f>H46</f>
        <v>500</v>
      </c>
      <c r="I81" s="140">
        <f t="shared" ref="I81:BA81" si="37">I46</f>
        <v>500</v>
      </c>
      <c r="J81" s="140">
        <f t="shared" si="37"/>
        <v>0</v>
      </c>
      <c r="K81" s="140">
        <f t="shared" si="37"/>
        <v>1279.9000000000001</v>
      </c>
      <c r="L81" s="140">
        <f t="shared" si="37"/>
        <v>1279.9000000000001</v>
      </c>
      <c r="M81" s="140">
        <f t="shared" si="37"/>
        <v>0</v>
      </c>
      <c r="N81" s="400">
        <f t="shared" si="37"/>
        <v>673</v>
      </c>
      <c r="O81" s="400">
        <f t="shared" si="37"/>
        <v>673</v>
      </c>
      <c r="P81" s="400">
        <f t="shared" si="37"/>
        <v>0</v>
      </c>
      <c r="Q81" s="442">
        <f t="shared" si="37"/>
        <v>1292.5</v>
      </c>
      <c r="R81" s="442">
        <f t="shared" si="37"/>
        <v>1292.5</v>
      </c>
      <c r="S81" s="442">
        <f t="shared" si="37"/>
        <v>0</v>
      </c>
      <c r="T81" s="140">
        <f t="shared" si="37"/>
        <v>275</v>
      </c>
      <c r="U81" s="140">
        <f t="shared" si="37"/>
        <v>275</v>
      </c>
      <c r="V81" s="140">
        <f t="shared" si="37"/>
        <v>0</v>
      </c>
      <c r="W81" s="490">
        <f t="shared" si="37"/>
        <v>-2584.2999999999997</v>
      </c>
      <c r="X81" s="490">
        <f t="shared" si="37"/>
        <v>1051.4000000000001</v>
      </c>
      <c r="Y81" s="490">
        <f t="shared" si="37"/>
        <v>0</v>
      </c>
      <c r="Z81" s="539">
        <f t="shared" si="37"/>
        <v>1561</v>
      </c>
      <c r="AA81" s="539">
        <f t="shared" si="37"/>
        <v>0</v>
      </c>
      <c r="AB81" s="539">
        <f t="shared" si="37"/>
        <v>0</v>
      </c>
      <c r="AC81" s="539">
        <f t="shared" si="37"/>
        <v>1561</v>
      </c>
      <c r="AD81" s="539">
        <f t="shared" si="37"/>
        <v>0</v>
      </c>
      <c r="AE81" s="140">
        <f t="shared" si="37"/>
        <v>78</v>
      </c>
      <c r="AF81" s="140">
        <f t="shared" si="37"/>
        <v>0</v>
      </c>
      <c r="AG81" s="140">
        <f t="shared" si="37"/>
        <v>0</v>
      </c>
      <c r="AH81" s="140">
        <f t="shared" si="37"/>
        <v>78</v>
      </c>
      <c r="AI81" s="140">
        <f t="shared" si="37"/>
        <v>0</v>
      </c>
      <c r="AJ81" s="646">
        <f t="shared" si="37"/>
        <v>859.5</v>
      </c>
      <c r="AK81" s="646">
        <f t="shared" si="37"/>
        <v>859.5</v>
      </c>
      <c r="AL81" s="646">
        <f t="shared" si="37"/>
        <v>0</v>
      </c>
      <c r="AM81" s="140">
        <f t="shared" si="37"/>
        <v>0</v>
      </c>
      <c r="AN81" s="140">
        <f t="shared" si="37"/>
        <v>0</v>
      </c>
      <c r="AO81" s="140">
        <f t="shared" si="37"/>
        <v>1427.5</v>
      </c>
      <c r="AP81" s="140">
        <f t="shared" si="37"/>
        <v>0</v>
      </c>
      <c r="AQ81" s="140">
        <f t="shared" si="37"/>
        <v>0</v>
      </c>
      <c r="AR81" s="140">
        <f t="shared" si="37"/>
        <v>1427.5</v>
      </c>
      <c r="AS81" s="140">
        <f t="shared" si="37"/>
        <v>0</v>
      </c>
      <c r="AT81" s="646">
        <f t="shared" si="37"/>
        <v>4065.9</v>
      </c>
      <c r="AU81" s="646">
        <f t="shared" si="37"/>
        <v>0</v>
      </c>
      <c r="AV81" s="646">
        <f t="shared" si="37"/>
        <v>0</v>
      </c>
      <c r="AW81" s="646">
        <f t="shared" si="37"/>
        <v>1229.3</v>
      </c>
      <c r="AX81" s="646">
        <f t="shared" si="37"/>
        <v>0</v>
      </c>
      <c r="AY81" s="140">
        <f t="shared" si="37"/>
        <v>2200</v>
      </c>
      <c r="AZ81" s="140">
        <f t="shared" si="37"/>
        <v>0</v>
      </c>
      <c r="BA81" s="140">
        <f t="shared" si="37"/>
        <v>0</v>
      </c>
      <c r="BB81" s="804"/>
      <c r="BC81" s="201">
        <f t="shared" si="22"/>
        <v>11628</v>
      </c>
    </row>
    <row r="82" spans="1:55" ht="34.9" customHeight="1" x14ac:dyDescent="0.3">
      <c r="A82" s="806"/>
      <c r="B82" s="809"/>
      <c r="C82" s="833"/>
      <c r="D82" s="153"/>
      <c r="E82" s="140">
        <f t="shared" si="34"/>
        <v>0</v>
      </c>
      <c r="F82" s="123">
        <f t="shared" si="21"/>
        <v>0</v>
      </c>
      <c r="G82" s="151" t="e">
        <f t="shared" si="19"/>
        <v>#DIV/0!</v>
      </c>
      <c r="H82" s="140">
        <f t="shared" si="35"/>
        <v>0</v>
      </c>
      <c r="I82" s="141"/>
      <c r="J82" s="141"/>
      <c r="K82" s="141"/>
      <c r="L82" s="141"/>
      <c r="M82" s="141"/>
      <c r="N82" s="395"/>
      <c r="O82" s="395"/>
      <c r="P82" s="394"/>
      <c r="Q82" s="437"/>
      <c r="R82" s="437"/>
      <c r="S82" s="437"/>
      <c r="T82" s="141"/>
      <c r="U82" s="141"/>
      <c r="V82" s="141"/>
      <c r="W82" s="485"/>
      <c r="X82" s="485"/>
      <c r="Y82" s="485"/>
      <c r="Z82" s="528"/>
      <c r="AA82" s="529"/>
      <c r="AB82" s="531"/>
      <c r="AC82" s="528"/>
      <c r="AD82" s="548"/>
      <c r="AE82" s="141"/>
      <c r="AF82" s="170"/>
      <c r="AG82" s="171"/>
      <c r="AH82" s="172"/>
      <c r="AI82" s="169"/>
      <c r="AJ82" s="636"/>
      <c r="AK82" s="634"/>
      <c r="AL82" s="635"/>
      <c r="AM82" s="172"/>
      <c r="AN82" s="169"/>
      <c r="AO82" s="141"/>
      <c r="AP82" s="170"/>
      <c r="AQ82" s="171"/>
      <c r="AR82" s="172"/>
      <c r="AS82" s="169"/>
      <c r="AT82" s="636"/>
      <c r="AU82" s="650"/>
      <c r="AV82" s="650"/>
      <c r="AW82" s="633"/>
      <c r="AX82" s="650"/>
      <c r="AY82" s="145"/>
      <c r="AZ82" s="141"/>
      <c r="BA82" s="169"/>
      <c r="BB82" s="804"/>
      <c r="BC82" s="201">
        <f t="shared" si="22"/>
        <v>0</v>
      </c>
    </row>
    <row r="83" spans="1:55" ht="34.9" customHeight="1" x14ac:dyDescent="0.3">
      <c r="A83" s="805"/>
      <c r="B83" s="808" t="s">
        <v>278</v>
      </c>
      <c r="C83" s="832"/>
      <c r="D83" s="147" t="s">
        <v>41</v>
      </c>
      <c r="E83" s="140">
        <f>E84+E85+E86+E87</f>
        <v>12663.8</v>
      </c>
      <c r="F83" s="123">
        <f>I83+L83+O83+R83+U83+X83+AC83+AH83+AM83+AR83+AW83+AZ83+AK83</f>
        <v>11262.9</v>
      </c>
      <c r="G83" s="151">
        <f t="shared" si="19"/>
        <v>88.937759598224858</v>
      </c>
      <c r="H83" s="140">
        <f t="shared" ref="H83:BA83" si="38">H84+H85+H86+H87</f>
        <v>500</v>
      </c>
      <c r="I83" s="140">
        <f t="shared" si="38"/>
        <v>500</v>
      </c>
      <c r="J83" s="140">
        <f t="shared" si="38"/>
        <v>0</v>
      </c>
      <c r="K83" s="140">
        <f t="shared" si="38"/>
        <v>1279.9000000000001</v>
      </c>
      <c r="L83" s="140">
        <f t="shared" si="38"/>
        <v>1279.9000000000001</v>
      </c>
      <c r="M83" s="140">
        <f t="shared" si="38"/>
        <v>0</v>
      </c>
      <c r="N83" s="400">
        <f t="shared" si="38"/>
        <v>673</v>
      </c>
      <c r="O83" s="400">
        <f t="shared" si="38"/>
        <v>673</v>
      </c>
      <c r="P83" s="400">
        <f t="shared" si="38"/>
        <v>0</v>
      </c>
      <c r="Q83" s="442">
        <f t="shared" si="38"/>
        <v>1592.5</v>
      </c>
      <c r="R83" s="442">
        <f t="shared" si="38"/>
        <v>1592.5</v>
      </c>
      <c r="S83" s="442">
        <f t="shared" si="38"/>
        <v>0</v>
      </c>
      <c r="T83" s="140">
        <f t="shared" si="38"/>
        <v>275</v>
      </c>
      <c r="U83" s="140">
        <f t="shared" si="38"/>
        <v>275</v>
      </c>
      <c r="V83" s="140">
        <f t="shared" si="38"/>
        <v>0</v>
      </c>
      <c r="W83" s="490">
        <f t="shared" si="38"/>
        <v>-2313.8999999999996</v>
      </c>
      <c r="X83" s="490">
        <f t="shared" si="38"/>
        <v>1321.8000000000002</v>
      </c>
      <c r="Y83" s="490">
        <f t="shared" si="38"/>
        <v>0</v>
      </c>
      <c r="Z83" s="539">
        <f t="shared" si="38"/>
        <v>1690.4</v>
      </c>
      <c r="AA83" s="539">
        <f t="shared" si="38"/>
        <v>0</v>
      </c>
      <c r="AB83" s="539">
        <f t="shared" si="38"/>
        <v>0</v>
      </c>
      <c r="AC83" s="539">
        <f t="shared" si="38"/>
        <v>1690.4</v>
      </c>
      <c r="AD83" s="539">
        <f t="shared" si="38"/>
        <v>0</v>
      </c>
      <c r="AE83" s="140">
        <f t="shared" si="38"/>
        <v>202.4</v>
      </c>
      <c r="AF83" s="140">
        <f t="shared" si="38"/>
        <v>0</v>
      </c>
      <c r="AG83" s="140">
        <f t="shared" si="38"/>
        <v>0</v>
      </c>
      <c r="AH83" s="140">
        <f t="shared" si="38"/>
        <v>202.4</v>
      </c>
      <c r="AI83" s="140">
        <f t="shared" si="38"/>
        <v>0</v>
      </c>
      <c r="AJ83" s="646">
        <f t="shared" si="38"/>
        <v>1071.0999999999999</v>
      </c>
      <c r="AK83" s="646">
        <f t="shared" si="38"/>
        <v>1071.0999999999999</v>
      </c>
      <c r="AL83" s="646">
        <f t="shared" si="38"/>
        <v>0</v>
      </c>
      <c r="AM83" s="140">
        <f t="shared" si="38"/>
        <v>0</v>
      </c>
      <c r="AN83" s="140">
        <f t="shared" si="38"/>
        <v>0</v>
      </c>
      <c r="AO83" s="140">
        <f t="shared" si="38"/>
        <v>1427.5</v>
      </c>
      <c r="AP83" s="140">
        <f t="shared" si="38"/>
        <v>0</v>
      </c>
      <c r="AQ83" s="140">
        <f t="shared" si="38"/>
        <v>0</v>
      </c>
      <c r="AR83" s="140">
        <f t="shared" si="38"/>
        <v>1427.5</v>
      </c>
      <c r="AS83" s="140">
        <f t="shared" si="38"/>
        <v>0</v>
      </c>
      <c r="AT83" s="646">
        <f t="shared" si="38"/>
        <v>4065.9</v>
      </c>
      <c r="AU83" s="646">
        <f t="shared" si="38"/>
        <v>0</v>
      </c>
      <c r="AV83" s="646">
        <f t="shared" si="38"/>
        <v>0</v>
      </c>
      <c r="AW83" s="646">
        <f t="shared" si="38"/>
        <v>1229.3</v>
      </c>
      <c r="AX83" s="646">
        <f t="shared" si="38"/>
        <v>0</v>
      </c>
      <c r="AY83" s="140">
        <f t="shared" si="38"/>
        <v>2200</v>
      </c>
      <c r="AZ83" s="140">
        <f t="shared" si="38"/>
        <v>0</v>
      </c>
      <c r="BA83" s="140">
        <f t="shared" si="38"/>
        <v>0</v>
      </c>
      <c r="BB83" s="803"/>
      <c r="BC83" s="201">
        <f t="shared" si="22"/>
        <v>12663.8</v>
      </c>
    </row>
    <row r="84" spans="1:55" ht="34.9" hidden="1" customHeight="1" x14ac:dyDescent="0.3">
      <c r="A84" s="806"/>
      <c r="B84" s="809"/>
      <c r="C84" s="833"/>
      <c r="D84" s="149" t="s">
        <v>37</v>
      </c>
      <c r="E84" s="140"/>
      <c r="F84" s="123">
        <f t="shared" si="21"/>
        <v>0</v>
      </c>
      <c r="G84" s="151" t="e">
        <f t="shared" si="19"/>
        <v>#DIV/0!</v>
      </c>
      <c r="H84" s="140"/>
      <c r="I84" s="143"/>
      <c r="J84" s="143"/>
      <c r="K84" s="143"/>
      <c r="L84" s="143"/>
      <c r="M84" s="143"/>
      <c r="N84" s="390"/>
      <c r="O84" s="390"/>
      <c r="P84" s="389"/>
      <c r="Q84" s="433"/>
      <c r="R84" s="433"/>
      <c r="S84" s="433"/>
      <c r="T84" s="143"/>
      <c r="U84" s="143"/>
      <c r="V84" s="143"/>
      <c r="W84" s="481"/>
      <c r="X84" s="481"/>
      <c r="Y84" s="481"/>
      <c r="Z84" s="521"/>
      <c r="AA84" s="522"/>
      <c r="AB84" s="524"/>
      <c r="AC84" s="521"/>
      <c r="AD84" s="545"/>
      <c r="AE84" s="143"/>
      <c r="AF84" s="166"/>
      <c r="AG84" s="167"/>
      <c r="AH84" s="168"/>
      <c r="AI84" s="165"/>
      <c r="AJ84" s="629"/>
      <c r="AK84" s="627"/>
      <c r="AL84" s="628"/>
      <c r="AM84" s="168"/>
      <c r="AN84" s="165"/>
      <c r="AO84" s="143"/>
      <c r="AP84" s="166"/>
      <c r="AQ84" s="167"/>
      <c r="AR84" s="168"/>
      <c r="AS84" s="165"/>
      <c r="AT84" s="629"/>
      <c r="AU84" s="706"/>
      <c r="AV84" s="706"/>
      <c r="AW84" s="626"/>
      <c r="AX84" s="706"/>
      <c r="AY84" s="150"/>
      <c r="AZ84" s="143"/>
      <c r="BA84" s="165"/>
      <c r="BB84" s="804"/>
      <c r="BC84" s="201">
        <f t="shared" si="22"/>
        <v>0</v>
      </c>
    </row>
    <row r="85" spans="1:55" ht="34.9" customHeight="1" x14ac:dyDescent="0.3">
      <c r="A85" s="806"/>
      <c r="B85" s="809"/>
      <c r="C85" s="833"/>
      <c r="D85" s="149" t="s">
        <v>2</v>
      </c>
      <c r="E85" s="140">
        <f>E80</f>
        <v>1035.8</v>
      </c>
      <c r="F85" s="123">
        <f>I85+L85+O85+R85+U85+X85+AC85+AH85+AM85+AR85+AW85+AZ85+AK85</f>
        <v>1035.8</v>
      </c>
      <c r="G85" s="151">
        <f t="shared" si="19"/>
        <v>100</v>
      </c>
      <c r="H85" s="140">
        <f t="shared" ref="H85:BA85" si="39">H80</f>
        <v>0</v>
      </c>
      <c r="I85" s="140">
        <f t="shared" si="39"/>
        <v>0</v>
      </c>
      <c r="J85" s="140">
        <f t="shared" si="39"/>
        <v>0</v>
      </c>
      <c r="K85" s="140">
        <f t="shared" si="39"/>
        <v>0</v>
      </c>
      <c r="L85" s="140">
        <f t="shared" si="39"/>
        <v>0</v>
      </c>
      <c r="M85" s="140">
        <f t="shared" si="39"/>
        <v>0</v>
      </c>
      <c r="N85" s="400">
        <f t="shared" si="39"/>
        <v>0</v>
      </c>
      <c r="O85" s="400">
        <f t="shared" si="39"/>
        <v>0</v>
      </c>
      <c r="P85" s="400">
        <f t="shared" si="39"/>
        <v>0</v>
      </c>
      <c r="Q85" s="442">
        <f t="shared" si="39"/>
        <v>300</v>
      </c>
      <c r="R85" s="442">
        <f t="shared" si="39"/>
        <v>300</v>
      </c>
      <c r="S85" s="442">
        <f t="shared" si="39"/>
        <v>0</v>
      </c>
      <c r="T85" s="140">
        <f t="shared" si="39"/>
        <v>0</v>
      </c>
      <c r="U85" s="140">
        <f t="shared" si="39"/>
        <v>0</v>
      </c>
      <c r="V85" s="140">
        <f t="shared" si="39"/>
        <v>0</v>
      </c>
      <c r="W85" s="490">
        <f t="shared" si="39"/>
        <v>270.39999999999998</v>
      </c>
      <c r="X85" s="490">
        <f t="shared" si="39"/>
        <v>270.39999999999998</v>
      </c>
      <c r="Y85" s="490">
        <f t="shared" si="39"/>
        <v>0</v>
      </c>
      <c r="Z85" s="539">
        <f t="shared" si="39"/>
        <v>129.4</v>
      </c>
      <c r="AA85" s="539">
        <f t="shared" si="39"/>
        <v>0</v>
      </c>
      <c r="AB85" s="539">
        <f t="shared" si="39"/>
        <v>0</v>
      </c>
      <c r="AC85" s="539">
        <f t="shared" si="39"/>
        <v>129.4</v>
      </c>
      <c r="AD85" s="539">
        <f t="shared" si="39"/>
        <v>0</v>
      </c>
      <c r="AE85" s="140">
        <f t="shared" si="39"/>
        <v>124.4</v>
      </c>
      <c r="AF85" s="140">
        <f t="shared" si="39"/>
        <v>0</v>
      </c>
      <c r="AG85" s="140">
        <f t="shared" si="39"/>
        <v>0</v>
      </c>
      <c r="AH85" s="140">
        <f t="shared" si="39"/>
        <v>124.4</v>
      </c>
      <c r="AI85" s="140">
        <f t="shared" si="39"/>
        <v>0</v>
      </c>
      <c r="AJ85" s="646">
        <f t="shared" si="39"/>
        <v>211.6</v>
      </c>
      <c r="AK85" s="646">
        <f t="shared" si="39"/>
        <v>211.6</v>
      </c>
      <c r="AL85" s="646">
        <f t="shared" si="39"/>
        <v>0</v>
      </c>
      <c r="AM85" s="140">
        <f t="shared" si="39"/>
        <v>0</v>
      </c>
      <c r="AN85" s="140">
        <f t="shared" si="39"/>
        <v>0</v>
      </c>
      <c r="AO85" s="140">
        <f t="shared" si="39"/>
        <v>0</v>
      </c>
      <c r="AP85" s="140">
        <f t="shared" si="39"/>
        <v>0</v>
      </c>
      <c r="AQ85" s="140">
        <f t="shared" si="39"/>
        <v>0</v>
      </c>
      <c r="AR85" s="140">
        <f t="shared" si="39"/>
        <v>0</v>
      </c>
      <c r="AS85" s="140">
        <f t="shared" si="39"/>
        <v>0</v>
      </c>
      <c r="AT85" s="646">
        <f t="shared" si="39"/>
        <v>0</v>
      </c>
      <c r="AU85" s="646">
        <f t="shared" si="39"/>
        <v>0</v>
      </c>
      <c r="AV85" s="646">
        <f t="shared" si="39"/>
        <v>0</v>
      </c>
      <c r="AW85" s="646">
        <f t="shared" si="39"/>
        <v>0</v>
      </c>
      <c r="AX85" s="646">
        <f t="shared" si="39"/>
        <v>0</v>
      </c>
      <c r="AY85" s="140">
        <f t="shared" si="39"/>
        <v>0</v>
      </c>
      <c r="AZ85" s="140">
        <f t="shared" si="39"/>
        <v>0</v>
      </c>
      <c r="BA85" s="140">
        <f t="shared" si="39"/>
        <v>0</v>
      </c>
      <c r="BB85" s="804"/>
      <c r="BC85" s="201">
        <f t="shared" si="22"/>
        <v>1035.8</v>
      </c>
    </row>
    <row r="86" spans="1:55" ht="44.3" customHeight="1" x14ac:dyDescent="0.3">
      <c r="A86" s="806"/>
      <c r="B86" s="809"/>
      <c r="C86" s="833"/>
      <c r="D86" s="152" t="s">
        <v>43</v>
      </c>
      <c r="E86" s="140">
        <f>E81</f>
        <v>11628</v>
      </c>
      <c r="F86" s="123">
        <f>I86+L86+O86+R86+U86+X86+AC86+AH86+AM86+AR86+AW86+AZ86+AK86</f>
        <v>10227.1</v>
      </c>
      <c r="G86" s="151">
        <f t="shared" si="19"/>
        <v>87.952356381148959</v>
      </c>
      <c r="H86" s="140">
        <f>H81</f>
        <v>500</v>
      </c>
      <c r="I86" s="140">
        <f t="shared" ref="I86:BA86" si="40">I81</f>
        <v>500</v>
      </c>
      <c r="J86" s="140">
        <f t="shared" si="40"/>
        <v>0</v>
      </c>
      <c r="K86" s="140">
        <f t="shared" si="40"/>
        <v>1279.9000000000001</v>
      </c>
      <c r="L86" s="140">
        <f t="shared" si="40"/>
        <v>1279.9000000000001</v>
      </c>
      <c r="M86" s="140">
        <f t="shared" si="40"/>
        <v>0</v>
      </c>
      <c r="N86" s="400">
        <f t="shared" si="40"/>
        <v>673</v>
      </c>
      <c r="O86" s="400">
        <f t="shared" si="40"/>
        <v>673</v>
      </c>
      <c r="P86" s="400">
        <f t="shared" si="40"/>
        <v>0</v>
      </c>
      <c r="Q86" s="442">
        <f t="shared" si="40"/>
        <v>1292.5</v>
      </c>
      <c r="R86" s="442">
        <f t="shared" si="40"/>
        <v>1292.5</v>
      </c>
      <c r="S86" s="442">
        <f t="shared" si="40"/>
        <v>0</v>
      </c>
      <c r="T86" s="140">
        <f t="shared" si="40"/>
        <v>275</v>
      </c>
      <c r="U86" s="140">
        <f t="shared" si="40"/>
        <v>275</v>
      </c>
      <c r="V86" s="140">
        <f t="shared" si="40"/>
        <v>0</v>
      </c>
      <c r="W86" s="490">
        <f t="shared" si="40"/>
        <v>-2584.2999999999997</v>
      </c>
      <c r="X86" s="490">
        <f t="shared" si="40"/>
        <v>1051.4000000000001</v>
      </c>
      <c r="Y86" s="490">
        <f t="shared" si="40"/>
        <v>0</v>
      </c>
      <c r="Z86" s="539">
        <f t="shared" si="40"/>
        <v>1561</v>
      </c>
      <c r="AA86" s="539">
        <f t="shared" si="40"/>
        <v>0</v>
      </c>
      <c r="AB86" s="539">
        <f t="shared" si="40"/>
        <v>0</v>
      </c>
      <c r="AC86" s="539">
        <f t="shared" si="40"/>
        <v>1561</v>
      </c>
      <c r="AD86" s="539">
        <f t="shared" si="40"/>
        <v>0</v>
      </c>
      <c r="AE86" s="140">
        <f t="shared" si="40"/>
        <v>78</v>
      </c>
      <c r="AF86" s="140">
        <f t="shared" si="40"/>
        <v>0</v>
      </c>
      <c r="AG86" s="140">
        <f t="shared" si="40"/>
        <v>0</v>
      </c>
      <c r="AH86" s="140">
        <f t="shared" si="40"/>
        <v>78</v>
      </c>
      <c r="AI86" s="140">
        <f t="shared" si="40"/>
        <v>0</v>
      </c>
      <c r="AJ86" s="646">
        <f t="shared" si="40"/>
        <v>859.5</v>
      </c>
      <c r="AK86" s="646">
        <f t="shared" si="40"/>
        <v>859.5</v>
      </c>
      <c r="AL86" s="646">
        <f t="shared" si="40"/>
        <v>0</v>
      </c>
      <c r="AM86" s="140">
        <f t="shared" si="40"/>
        <v>0</v>
      </c>
      <c r="AN86" s="140">
        <f t="shared" si="40"/>
        <v>0</v>
      </c>
      <c r="AO86" s="140">
        <f t="shared" si="40"/>
        <v>1427.5</v>
      </c>
      <c r="AP86" s="140">
        <f t="shared" si="40"/>
        <v>0</v>
      </c>
      <c r="AQ86" s="140">
        <f t="shared" si="40"/>
        <v>0</v>
      </c>
      <c r="AR86" s="140">
        <f t="shared" si="40"/>
        <v>1427.5</v>
      </c>
      <c r="AS86" s="140">
        <f t="shared" si="40"/>
        <v>0</v>
      </c>
      <c r="AT86" s="646">
        <f t="shared" si="40"/>
        <v>4065.9</v>
      </c>
      <c r="AU86" s="646">
        <f t="shared" si="40"/>
        <v>0</v>
      </c>
      <c r="AV86" s="646">
        <f t="shared" si="40"/>
        <v>0</v>
      </c>
      <c r="AW86" s="646">
        <f t="shared" si="40"/>
        <v>1229.3</v>
      </c>
      <c r="AX86" s="646">
        <f t="shared" si="40"/>
        <v>0</v>
      </c>
      <c r="AY86" s="140">
        <f t="shared" si="40"/>
        <v>2200</v>
      </c>
      <c r="AZ86" s="140">
        <f t="shared" si="40"/>
        <v>0</v>
      </c>
      <c r="BA86" s="140">
        <f t="shared" si="40"/>
        <v>0</v>
      </c>
      <c r="BB86" s="804"/>
      <c r="BC86" s="201">
        <f t="shared" si="22"/>
        <v>11628</v>
      </c>
    </row>
    <row r="87" spans="1:55" ht="34.9" hidden="1" customHeight="1" x14ac:dyDescent="0.3">
      <c r="A87" s="807"/>
      <c r="B87" s="810"/>
      <c r="C87" s="845"/>
      <c r="D87" s="153" t="s">
        <v>270</v>
      </c>
      <c r="E87" s="140"/>
      <c r="F87" s="141"/>
      <c r="G87" s="145"/>
      <c r="H87" s="140"/>
      <c r="I87" s="141"/>
      <c r="J87" s="141"/>
      <c r="K87" s="141"/>
      <c r="L87" s="141"/>
      <c r="M87" s="141"/>
      <c r="N87" s="395"/>
      <c r="O87" s="395"/>
      <c r="P87" s="394"/>
      <c r="Q87" s="437"/>
      <c r="R87" s="437"/>
      <c r="S87" s="437"/>
      <c r="T87" s="141"/>
      <c r="U87" s="141"/>
      <c r="V87" s="141"/>
      <c r="W87" s="485"/>
      <c r="X87" s="485"/>
      <c r="Y87" s="485"/>
      <c r="Z87" s="528"/>
      <c r="AA87" s="529"/>
      <c r="AB87" s="531"/>
      <c r="AC87" s="528"/>
      <c r="AD87" s="548"/>
      <c r="AE87" s="141"/>
      <c r="AF87" s="170"/>
      <c r="AG87" s="171"/>
      <c r="AH87" s="172"/>
      <c r="AI87" s="169"/>
      <c r="AJ87" s="636"/>
      <c r="AK87" s="634"/>
      <c r="AL87" s="635"/>
      <c r="AM87" s="172"/>
      <c r="AN87" s="169"/>
      <c r="AO87" s="141"/>
      <c r="AP87" s="170"/>
      <c r="AQ87" s="171"/>
      <c r="AR87" s="172"/>
      <c r="AS87" s="169"/>
      <c r="AT87" s="636"/>
      <c r="AU87" s="650"/>
      <c r="AV87" s="650"/>
      <c r="AW87" s="633"/>
      <c r="AX87" s="650"/>
      <c r="AY87" s="145"/>
      <c r="AZ87" s="141"/>
      <c r="BA87" s="169"/>
      <c r="BB87" s="804"/>
      <c r="BC87" s="201">
        <f t="shared" si="22"/>
        <v>0</v>
      </c>
    </row>
    <row r="88" spans="1:55" ht="15.65" x14ac:dyDescent="0.3">
      <c r="A88" s="813" t="s">
        <v>306</v>
      </c>
      <c r="B88" s="814"/>
      <c r="C88" s="814"/>
      <c r="D88" s="814"/>
      <c r="E88" s="814"/>
      <c r="F88" s="814"/>
      <c r="G88" s="814"/>
      <c r="H88" s="814"/>
      <c r="I88" s="814"/>
      <c r="J88" s="814"/>
      <c r="K88" s="814"/>
      <c r="L88" s="814"/>
      <c r="M88" s="814"/>
      <c r="N88" s="814"/>
      <c r="O88" s="814"/>
      <c r="P88" s="814"/>
      <c r="Q88" s="814"/>
      <c r="R88" s="814"/>
      <c r="S88" s="814"/>
      <c r="T88" s="814"/>
      <c r="U88" s="814"/>
      <c r="V88" s="814"/>
      <c r="W88" s="814"/>
      <c r="X88" s="814"/>
      <c r="Y88" s="814"/>
      <c r="Z88" s="814"/>
      <c r="AA88" s="814"/>
      <c r="AB88" s="814"/>
      <c r="AC88" s="814"/>
      <c r="AD88" s="814"/>
      <c r="AE88" s="814"/>
      <c r="AF88" s="814"/>
      <c r="AG88" s="814"/>
      <c r="AH88" s="814"/>
      <c r="AI88" s="814"/>
      <c r="AJ88" s="814"/>
      <c r="AK88" s="814"/>
      <c r="AL88" s="814"/>
      <c r="AM88" s="814"/>
      <c r="AN88" s="814"/>
      <c r="AO88" s="814"/>
      <c r="AP88" s="814"/>
      <c r="AQ88" s="814"/>
      <c r="AR88" s="814"/>
      <c r="AS88" s="814"/>
      <c r="AT88" s="814"/>
      <c r="AU88" s="814"/>
      <c r="AV88" s="814"/>
      <c r="AW88" s="814"/>
      <c r="AX88" s="814"/>
      <c r="AY88" s="814"/>
      <c r="AZ88" s="814"/>
      <c r="BA88" s="814"/>
      <c r="BB88" s="815"/>
      <c r="BC88" s="201">
        <f t="shared" si="22"/>
        <v>0</v>
      </c>
    </row>
    <row r="89" spans="1:55" ht="22.55" customHeight="1" x14ac:dyDescent="0.3">
      <c r="A89" s="816" t="s">
        <v>307</v>
      </c>
      <c r="B89" s="818" t="s">
        <v>322</v>
      </c>
      <c r="C89" s="818" t="s">
        <v>318</v>
      </c>
      <c r="D89" s="312" t="s">
        <v>41</v>
      </c>
      <c r="E89" s="119">
        <f>H89+K89+N89+Q89+T89+W89+Z89+AE89+AJ89+AO89+AT89+AY89+E91</f>
        <v>64462.3</v>
      </c>
      <c r="F89" s="119">
        <f>I89+L89+O89+R89+U89+X89+AC89+AH89+AM89+AR89+AW89+AZ89+F91+AK89</f>
        <v>49473.600000000006</v>
      </c>
      <c r="G89" s="151">
        <f t="shared" ref="G89:G118" si="41">F89/E89*100</f>
        <v>76.748114789574686</v>
      </c>
      <c r="H89" s="140">
        <f>H94++H99+H106</f>
        <v>3511.8</v>
      </c>
      <c r="I89" s="140">
        <f>I94++I99+I107</f>
        <v>3511.8</v>
      </c>
      <c r="J89" s="140">
        <f t="shared" ref="J89:BA89" si="42">J94++J99</f>
        <v>0</v>
      </c>
      <c r="K89" s="140">
        <f t="shared" si="42"/>
        <v>17.899999999999999</v>
      </c>
      <c r="L89" s="140">
        <f t="shared" si="42"/>
        <v>17.899999999999999</v>
      </c>
      <c r="M89" s="140">
        <f t="shared" si="42"/>
        <v>0</v>
      </c>
      <c r="N89" s="400">
        <f>N92</f>
        <v>663.1</v>
      </c>
      <c r="O89" s="400">
        <f>O92</f>
        <v>663.1</v>
      </c>
      <c r="P89" s="400">
        <f t="shared" ref="P89:Q89" si="43">P92</f>
        <v>0</v>
      </c>
      <c r="Q89" s="442">
        <f t="shared" si="43"/>
        <v>341.90000000000003</v>
      </c>
      <c r="R89" s="442">
        <f>R92</f>
        <v>344.8</v>
      </c>
      <c r="S89" s="442">
        <f t="shared" si="42"/>
        <v>0</v>
      </c>
      <c r="T89" s="140">
        <f>T92</f>
        <v>7090.6</v>
      </c>
      <c r="U89" s="140">
        <f>U92</f>
        <v>7087.7000000000007</v>
      </c>
      <c r="V89" s="140">
        <f t="shared" si="42"/>
        <v>0</v>
      </c>
      <c r="W89" s="490">
        <f>W92</f>
        <v>3743</v>
      </c>
      <c r="X89" s="490">
        <f>X92</f>
        <v>3743</v>
      </c>
      <c r="Y89" s="490">
        <f t="shared" si="42"/>
        <v>0</v>
      </c>
      <c r="Z89" s="539">
        <f t="shared" si="42"/>
        <v>4235.8</v>
      </c>
      <c r="AA89" s="539">
        <f t="shared" si="42"/>
        <v>0</v>
      </c>
      <c r="AB89" s="539">
        <f t="shared" si="42"/>
        <v>0</v>
      </c>
      <c r="AC89" s="539">
        <f t="shared" si="42"/>
        <v>4235.8</v>
      </c>
      <c r="AD89" s="539">
        <f t="shared" si="42"/>
        <v>0</v>
      </c>
      <c r="AE89" s="140">
        <f>AE94++AE99+AE106</f>
        <v>12196.1</v>
      </c>
      <c r="AF89" s="140">
        <f t="shared" ref="AF89:AH89" si="44">AF94++AF99+AF106</f>
        <v>0</v>
      </c>
      <c r="AG89" s="140">
        <f t="shared" si="44"/>
        <v>0</v>
      </c>
      <c r="AH89" s="140">
        <f t="shared" si="44"/>
        <v>12196.1</v>
      </c>
      <c r="AI89" s="140">
        <f t="shared" si="42"/>
        <v>0</v>
      </c>
      <c r="AJ89" s="646">
        <f>AJ92</f>
        <v>13880.8</v>
      </c>
      <c r="AK89" s="646">
        <f>AK92</f>
        <v>13880.8</v>
      </c>
      <c r="AL89" s="646">
        <f t="shared" si="42"/>
        <v>0</v>
      </c>
      <c r="AM89" s="119">
        <f t="shared" si="42"/>
        <v>0</v>
      </c>
      <c r="AN89" s="119">
        <f t="shared" si="42"/>
        <v>0</v>
      </c>
      <c r="AO89" s="140">
        <f>AO92</f>
        <v>1719.8</v>
      </c>
      <c r="AP89" s="140">
        <f t="shared" si="42"/>
        <v>0</v>
      </c>
      <c r="AQ89" s="140">
        <f t="shared" si="42"/>
        <v>0</v>
      </c>
      <c r="AR89" s="140">
        <f t="shared" si="42"/>
        <v>1719.8</v>
      </c>
      <c r="AS89" s="140">
        <f t="shared" si="42"/>
        <v>0</v>
      </c>
      <c r="AT89" s="646">
        <f t="shared" si="42"/>
        <v>12895.199999999999</v>
      </c>
      <c r="AU89" s="646">
        <f t="shared" si="42"/>
        <v>0</v>
      </c>
      <c r="AV89" s="646">
        <f t="shared" si="42"/>
        <v>0</v>
      </c>
      <c r="AW89" s="646">
        <f t="shared" si="42"/>
        <v>2022.8</v>
      </c>
      <c r="AX89" s="646">
        <f t="shared" si="42"/>
        <v>0</v>
      </c>
      <c r="AY89" s="119">
        <f>AY92</f>
        <v>4116.3</v>
      </c>
      <c r="AZ89" s="119">
        <f t="shared" si="42"/>
        <v>0</v>
      </c>
      <c r="BA89" s="119">
        <f t="shared" si="42"/>
        <v>0</v>
      </c>
      <c r="BB89" s="811"/>
      <c r="BC89" s="201">
        <f t="shared" si="22"/>
        <v>64412.3</v>
      </c>
    </row>
    <row r="90" spans="1:55" ht="36.799999999999997" hidden="1" customHeight="1" x14ac:dyDescent="0.3">
      <c r="A90" s="817"/>
      <c r="B90" s="819"/>
      <c r="C90" s="819"/>
      <c r="D90" s="306" t="s">
        <v>37</v>
      </c>
      <c r="E90" s="119">
        <f t="shared" ref="E90" si="45">H90+K90+N90+Q90+T90+W90+Z90+AE90+AJ90+AO90+AT90+AY90</f>
        <v>0</v>
      </c>
      <c r="F90" s="119">
        <f t="shared" ref="F90" si="46">I90+L90+O90+R90+U90+X90+AC90+AH90+AM90+AR90+AW90+AZ90</f>
        <v>0</v>
      </c>
      <c r="G90" s="151" t="e">
        <f t="shared" si="41"/>
        <v>#DIV/0!</v>
      </c>
      <c r="H90" s="140">
        <f t="shared" ref="H90" si="47">H95++H100</f>
        <v>0</v>
      </c>
      <c r="I90" s="143"/>
      <c r="J90" s="143"/>
      <c r="K90" s="143"/>
      <c r="L90" s="143"/>
      <c r="M90" s="143"/>
      <c r="N90" s="390"/>
      <c r="O90" s="390"/>
      <c r="P90" s="390"/>
      <c r="Q90" s="433"/>
      <c r="R90" s="433"/>
      <c r="S90" s="433"/>
      <c r="T90" s="143"/>
      <c r="U90" s="143"/>
      <c r="V90" s="143"/>
      <c r="W90" s="481"/>
      <c r="X90" s="481"/>
      <c r="Y90" s="481"/>
      <c r="Z90" s="521"/>
      <c r="AA90" s="522"/>
      <c r="AB90" s="523"/>
      <c r="AC90" s="557"/>
      <c r="AD90" s="558"/>
      <c r="AE90" s="168"/>
      <c r="AF90" s="166"/>
      <c r="AG90" s="203"/>
      <c r="AH90" s="204"/>
      <c r="AI90" s="143"/>
      <c r="AJ90" s="626"/>
      <c r="AK90" s="627"/>
      <c r="AL90" s="658"/>
      <c r="AM90" s="157"/>
      <c r="AN90" s="120"/>
      <c r="AO90" s="204"/>
      <c r="AP90" s="166"/>
      <c r="AQ90" s="203"/>
      <c r="AR90" s="204"/>
      <c r="AS90" s="143"/>
      <c r="AT90" s="702"/>
      <c r="AU90" s="706"/>
      <c r="AV90" s="628"/>
      <c r="AW90" s="702"/>
      <c r="AX90" s="629"/>
      <c r="AY90" s="157"/>
      <c r="AZ90" s="120"/>
      <c r="BA90" s="120"/>
      <c r="BB90" s="812"/>
      <c r="BC90" s="201">
        <f t="shared" si="22"/>
        <v>0</v>
      </c>
    </row>
    <row r="91" spans="1:55" ht="35.4" customHeight="1" x14ac:dyDescent="0.3">
      <c r="A91" s="817"/>
      <c r="B91" s="819"/>
      <c r="C91" s="819"/>
      <c r="D91" s="306" t="s">
        <v>2</v>
      </c>
      <c r="E91" s="119">
        <f>E111</f>
        <v>50</v>
      </c>
      <c r="F91" s="119">
        <f t="shared" ref="F91:V91" si="48">F111</f>
        <v>50</v>
      </c>
      <c r="G91" s="119">
        <f t="shared" si="48"/>
        <v>0</v>
      </c>
      <c r="H91" s="119">
        <f t="shared" si="48"/>
        <v>0</v>
      </c>
      <c r="I91" s="119">
        <f t="shared" si="48"/>
        <v>0</v>
      </c>
      <c r="J91" s="119">
        <f t="shared" si="48"/>
        <v>0</v>
      </c>
      <c r="K91" s="119">
        <f t="shared" si="48"/>
        <v>0</v>
      </c>
      <c r="L91" s="119">
        <f t="shared" si="48"/>
        <v>0</v>
      </c>
      <c r="M91" s="119">
        <f t="shared" si="48"/>
        <v>0</v>
      </c>
      <c r="N91" s="119">
        <f t="shared" si="48"/>
        <v>0</v>
      </c>
      <c r="O91" s="119">
        <f t="shared" si="48"/>
        <v>0</v>
      </c>
      <c r="P91" s="119">
        <f t="shared" si="48"/>
        <v>0</v>
      </c>
      <c r="Q91" s="119">
        <f t="shared" si="48"/>
        <v>15</v>
      </c>
      <c r="R91" s="119">
        <f>R111</f>
        <v>15</v>
      </c>
      <c r="S91" s="119">
        <f t="shared" si="48"/>
        <v>0</v>
      </c>
      <c r="T91" s="140">
        <f t="shared" si="48"/>
        <v>35</v>
      </c>
      <c r="U91" s="140">
        <f t="shared" si="48"/>
        <v>35</v>
      </c>
      <c r="V91" s="140">
        <f t="shared" si="48"/>
        <v>0</v>
      </c>
      <c r="W91" s="487"/>
      <c r="X91" s="487"/>
      <c r="Y91" s="487"/>
      <c r="Z91" s="533"/>
      <c r="AA91" s="534"/>
      <c r="AB91" s="535"/>
      <c r="AC91" s="559"/>
      <c r="AD91" s="560"/>
      <c r="AE91" s="210"/>
      <c r="AF91" s="211"/>
      <c r="AG91" s="212"/>
      <c r="AH91" s="214"/>
      <c r="AI91" s="146"/>
      <c r="AJ91" s="638"/>
      <c r="AK91" s="639"/>
      <c r="AL91" s="659"/>
      <c r="AM91" s="158"/>
      <c r="AN91" s="121"/>
      <c r="AO91" s="214"/>
      <c r="AP91" s="211"/>
      <c r="AQ91" s="212"/>
      <c r="AR91" s="214"/>
      <c r="AS91" s="146"/>
      <c r="AT91" s="704"/>
      <c r="AU91" s="639"/>
      <c r="AV91" s="659"/>
      <c r="AW91" s="704"/>
      <c r="AX91" s="641"/>
      <c r="AY91" s="158"/>
      <c r="AZ91" s="121"/>
      <c r="BA91" s="121"/>
      <c r="BB91" s="812"/>
      <c r="BC91" s="201">
        <f t="shared" si="22"/>
        <v>50</v>
      </c>
    </row>
    <row r="92" spans="1:55" ht="22.55" customHeight="1" x14ac:dyDescent="0.3">
      <c r="A92" s="817"/>
      <c r="B92" s="819"/>
      <c r="C92" s="819"/>
      <c r="D92" s="310" t="s">
        <v>43</v>
      </c>
      <c r="E92" s="119">
        <f>H92+K92+N92+Q92+T92+W92+Z92+AE92+AJ92+AO92+AT92+AY92</f>
        <v>64412.3</v>
      </c>
      <c r="F92" s="119">
        <f>I92+L92+O92+R92+U92+X92+AC92+AH92+AM92+AR92+AW92+AZ92+AK92</f>
        <v>49423.600000000006</v>
      </c>
      <c r="G92" s="151">
        <f t="shared" si="41"/>
        <v>76.73006553096225</v>
      </c>
      <c r="H92" s="140">
        <f>H97++H102+H106</f>
        <v>3511.8</v>
      </c>
      <c r="I92" s="140">
        <f>I97++I102+I106</f>
        <v>3511.8</v>
      </c>
      <c r="J92" s="146"/>
      <c r="K92" s="146">
        <f>K97</f>
        <v>17.899999999999999</v>
      </c>
      <c r="L92" s="146">
        <f>L97</f>
        <v>17.899999999999999</v>
      </c>
      <c r="M92" s="146"/>
      <c r="N92" s="397">
        <f>N104+N106</f>
        <v>663.1</v>
      </c>
      <c r="O92" s="397">
        <f>O104+O106</f>
        <v>663.1</v>
      </c>
      <c r="P92" s="397">
        <f t="shared" ref="P92" si="49">P104+P106</f>
        <v>0</v>
      </c>
      <c r="Q92" s="439">
        <f>Q104+Q106+Q97+Q110</f>
        <v>341.90000000000003</v>
      </c>
      <c r="R92" s="439">
        <f>R104+R106+R97</f>
        <v>344.8</v>
      </c>
      <c r="S92" s="439"/>
      <c r="T92" s="146">
        <f>T107+T102-15</f>
        <v>7090.6</v>
      </c>
      <c r="U92" s="146">
        <f>U107+U102+(U97)</f>
        <v>7087.7000000000007</v>
      </c>
      <c r="V92" s="146"/>
      <c r="W92" s="487">
        <f>W109+W107+W102</f>
        <v>3743</v>
      </c>
      <c r="X92" s="487">
        <f>X109+X107+X102</f>
        <v>3743</v>
      </c>
      <c r="Y92" s="487"/>
      <c r="Z92" s="533">
        <f>Z102</f>
        <v>4235.8</v>
      </c>
      <c r="AA92" s="534"/>
      <c r="AB92" s="535"/>
      <c r="AC92" s="559">
        <f>AC102</f>
        <v>4235.8</v>
      </c>
      <c r="AD92" s="560"/>
      <c r="AE92" s="210">
        <f>AE102+AE107</f>
        <v>12196.1</v>
      </c>
      <c r="AF92" s="210">
        <f t="shared" ref="AF92:AH92" si="50">AF102+AF107</f>
        <v>0</v>
      </c>
      <c r="AG92" s="210">
        <f t="shared" si="50"/>
        <v>0</v>
      </c>
      <c r="AH92" s="210">
        <f t="shared" si="50"/>
        <v>12196.1</v>
      </c>
      <c r="AI92" s="146"/>
      <c r="AJ92" s="638">
        <f>AJ107+AJ109+AJ112+AJ102</f>
        <v>13880.8</v>
      </c>
      <c r="AK92" s="638">
        <f>AK107+AK109+AK112+AK102</f>
        <v>13880.8</v>
      </c>
      <c r="AL92" s="659"/>
      <c r="AM92" s="158"/>
      <c r="AN92" s="121"/>
      <c r="AO92" s="214">
        <f>AO102+AO107+AO109</f>
        <v>1719.8</v>
      </c>
      <c r="AP92" s="214">
        <f t="shared" ref="AP92:AR92" si="51">AP102+AP107+AP109</f>
        <v>0</v>
      </c>
      <c r="AQ92" s="214">
        <f t="shared" si="51"/>
        <v>0</v>
      </c>
      <c r="AR92" s="214">
        <f t="shared" si="51"/>
        <v>1719.8</v>
      </c>
      <c r="AS92" s="146"/>
      <c r="AT92" s="704">
        <f>AT99</f>
        <v>12895.199999999999</v>
      </c>
      <c r="AU92" s="704">
        <f t="shared" ref="AU92:AW92" si="52">AU99</f>
        <v>0</v>
      </c>
      <c r="AV92" s="704">
        <f t="shared" si="52"/>
        <v>0</v>
      </c>
      <c r="AW92" s="704">
        <f t="shared" si="52"/>
        <v>2022.8</v>
      </c>
      <c r="AX92" s="641"/>
      <c r="AY92" s="158">
        <f>AY107+AY108+AY99</f>
        <v>4116.3</v>
      </c>
      <c r="AZ92" s="121"/>
      <c r="BA92" s="121"/>
      <c r="BB92" s="812"/>
      <c r="BC92" s="201">
        <f t="shared" si="22"/>
        <v>64412.3</v>
      </c>
    </row>
    <row r="93" spans="1:55" ht="38.5" customHeight="1" x14ac:dyDescent="0.3">
      <c r="A93" s="817"/>
      <c r="B93" s="820"/>
      <c r="C93" s="820"/>
      <c r="D93" s="311"/>
      <c r="E93" s="119">
        <f t="shared" ref="E93" si="53">E98++E103</f>
        <v>0</v>
      </c>
      <c r="F93" s="119">
        <f t="shared" ref="F93:F116" si="54">I93+L93+O93+R93+U93+X93+AC93+AH93+AM93+AR93+AW93+AZ93</f>
        <v>0</v>
      </c>
      <c r="G93" s="151" t="e">
        <f t="shared" si="41"/>
        <v>#DIV/0!</v>
      </c>
      <c r="H93" s="140">
        <v>0</v>
      </c>
      <c r="I93" s="141"/>
      <c r="J93" s="141"/>
      <c r="K93" s="141"/>
      <c r="L93" s="141"/>
      <c r="M93" s="141"/>
      <c r="N93" s="395"/>
      <c r="O93" s="395"/>
      <c r="P93" s="395"/>
      <c r="Q93" s="437"/>
      <c r="R93" s="437"/>
      <c r="S93" s="437"/>
      <c r="T93" s="141"/>
      <c r="U93" s="141"/>
      <c r="V93" s="141"/>
      <c r="W93" s="485"/>
      <c r="X93" s="485"/>
      <c r="Y93" s="485"/>
      <c r="Z93" s="528"/>
      <c r="AA93" s="529"/>
      <c r="AB93" s="530"/>
      <c r="AC93" s="561"/>
      <c r="AD93" s="562"/>
      <c r="AE93" s="172"/>
      <c r="AF93" s="170"/>
      <c r="AG93" s="205"/>
      <c r="AH93" s="206"/>
      <c r="AI93" s="141"/>
      <c r="AJ93" s="633"/>
      <c r="AK93" s="634"/>
      <c r="AL93" s="660"/>
      <c r="AM93" s="159"/>
      <c r="AN93" s="122"/>
      <c r="AO93" s="206"/>
      <c r="AP93" s="170"/>
      <c r="AQ93" s="205"/>
      <c r="AR93" s="206"/>
      <c r="AS93" s="141"/>
      <c r="AT93" s="703"/>
      <c r="AU93" s="650"/>
      <c r="AV93" s="635"/>
      <c r="AW93" s="703"/>
      <c r="AX93" s="636"/>
      <c r="AY93" s="159"/>
      <c r="AZ93" s="122"/>
      <c r="BA93" s="122"/>
      <c r="BB93" s="812"/>
      <c r="BC93" s="201">
        <f t="shared" si="22"/>
        <v>0</v>
      </c>
    </row>
    <row r="94" spans="1:55" ht="22.55" hidden="1" customHeight="1" x14ac:dyDescent="0.3">
      <c r="A94" s="821"/>
      <c r="B94" s="823" t="s">
        <v>308</v>
      </c>
      <c r="C94" s="823" t="s">
        <v>325</v>
      </c>
      <c r="D94" s="147" t="s">
        <v>41</v>
      </c>
      <c r="E94" s="140">
        <f>E95+E96+E98+E97</f>
        <v>0</v>
      </c>
      <c r="F94" s="140">
        <v>0</v>
      </c>
      <c r="G94" s="151" t="e">
        <f t="shared" si="41"/>
        <v>#DIV/0!</v>
      </c>
      <c r="H94" s="140">
        <f t="shared" ref="H94:BA94" si="55">H95+H96+H98+H97</f>
        <v>0</v>
      </c>
      <c r="I94" s="140">
        <f t="shared" si="55"/>
        <v>0</v>
      </c>
      <c r="J94" s="140">
        <f t="shared" si="55"/>
        <v>0</v>
      </c>
      <c r="K94" s="140">
        <f t="shared" si="55"/>
        <v>17.899999999999999</v>
      </c>
      <c r="L94" s="140">
        <f t="shared" si="55"/>
        <v>17.899999999999999</v>
      </c>
      <c r="M94" s="140">
        <f t="shared" si="55"/>
        <v>0</v>
      </c>
      <c r="N94" s="140">
        <f t="shared" si="55"/>
        <v>0</v>
      </c>
      <c r="O94" s="140">
        <f t="shared" si="55"/>
        <v>0</v>
      </c>
      <c r="P94" s="140">
        <f t="shared" si="55"/>
        <v>0</v>
      </c>
      <c r="Q94" s="140">
        <f t="shared" si="55"/>
        <v>-17.899999999999999</v>
      </c>
      <c r="R94" s="140">
        <f t="shared" si="55"/>
        <v>0</v>
      </c>
      <c r="S94" s="140">
        <f t="shared" si="55"/>
        <v>0</v>
      </c>
      <c r="T94" s="140">
        <f t="shared" si="55"/>
        <v>0</v>
      </c>
      <c r="U94" s="140">
        <f t="shared" si="55"/>
        <v>-17.899999999999999</v>
      </c>
      <c r="V94" s="140">
        <f t="shared" si="55"/>
        <v>0</v>
      </c>
      <c r="W94" s="140">
        <f t="shared" si="55"/>
        <v>0</v>
      </c>
      <c r="X94" s="140">
        <f t="shared" si="55"/>
        <v>0</v>
      </c>
      <c r="Y94" s="140">
        <f t="shared" si="55"/>
        <v>0</v>
      </c>
      <c r="Z94" s="140">
        <f t="shared" si="55"/>
        <v>0</v>
      </c>
      <c r="AA94" s="140">
        <f t="shared" si="55"/>
        <v>0</v>
      </c>
      <c r="AB94" s="140">
        <f t="shared" si="55"/>
        <v>0</v>
      </c>
      <c r="AC94" s="140">
        <f t="shared" si="55"/>
        <v>0</v>
      </c>
      <c r="AD94" s="140">
        <f t="shared" si="55"/>
        <v>0</v>
      </c>
      <c r="AE94" s="140">
        <f t="shared" si="55"/>
        <v>0</v>
      </c>
      <c r="AF94" s="140">
        <f t="shared" si="55"/>
        <v>0</v>
      </c>
      <c r="AG94" s="140">
        <f t="shared" si="55"/>
        <v>0</v>
      </c>
      <c r="AH94" s="140">
        <f t="shared" si="55"/>
        <v>0</v>
      </c>
      <c r="AI94" s="140">
        <f t="shared" si="55"/>
        <v>0</v>
      </c>
      <c r="AJ94" s="646">
        <f t="shared" si="55"/>
        <v>0</v>
      </c>
      <c r="AK94" s="646">
        <f t="shared" si="55"/>
        <v>0</v>
      </c>
      <c r="AL94" s="646">
        <f t="shared" si="55"/>
        <v>0</v>
      </c>
      <c r="AM94" s="140">
        <f t="shared" si="55"/>
        <v>0</v>
      </c>
      <c r="AN94" s="140">
        <f t="shared" si="55"/>
        <v>0</v>
      </c>
      <c r="AO94" s="140">
        <f t="shared" si="55"/>
        <v>0</v>
      </c>
      <c r="AP94" s="140">
        <f t="shared" si="55"/>
        <v>0</v>
      </c>
      <c r="AQ94" s="140">
        <f t="shared" si="55"/>
        <v>0</v>
      </c>
      <c r="AR94" s="140">
        <f t="shared" si="55"/>
        <v>0</v>
      </c>
      <c r="AS94" s="140">
        <f t="shared" si="55"/>
        <v>0</v>
      </c>
      <c r="AT94" s="646">
        <f t="shared" si="55"/>
        <v>0</v>
      </c>
      <c r="AU94" s="646">
        <f t="shared" si="55"/>
        <v>0</v>
      </c>
      <c r="AV94" s="646">
        <f t="shared" si="55"/>
        <v>0</v>
      </c>
      <c r="AW94" s="646">
        <f t="shared" si="55"/>
        <v>0</v>
      </c>
      <c r="AX94" s="646">
        <f t="shared" si="55"/>
        <v>0</v>
      </c>
      <c r="AY94" s="140">
        <f t="shared" si="55"/>
        <v>0</v>
      </c>
      <c r="AZ94" s="140">
        <f t="shared" si="55"/>
        <v>0</v>
      </c>
      <c r="BA94" s="140">
        <f t="shared" si="55"/>
        <v>0</v>
      </c>
      <c r="BB94" s="811"/>
      <c r="BC94" s="201">
        <f t="shared" si="22"/>
        <v>0</v>
      </c>
    </row>
    <row r="95" spans="1:55" ht="36.799999999999997" hidden="1" customHeight="1" x14ac:dyDescent="0.3">
      <c r="A95" s="822"/>
      <c r="B95" s="824"/>
      <c r="C95" s="841"/>
      <c r="D95" s="149" t="s">
        <v>37</v>
      </c>
      <c r="E95" s="143"/>
      <c r="F95" s="140">
        <f t="shared" si="54"/>
        <v>0</v>
      </c>
      <c r="G95" s="151" t="e">
        <f t="shared" si="41"/>
        <v>#DIV/0!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66"/>
      <c r="AB95" s="203"/>
      <c r="AC95" s="204"/>
      <c r="AD95" s="168"/>
      <c r="AE95" s="168"/>
      <c r="AF95" s="166"/>
      <c r="AG95" s="203"/>
      <c r="AH95" s="204"/>
      <c r="AI95" s="143"/>
      <c r="AJ95" s="626"/>
      <c r="AK95" s="627"/>
      <c r="AL95" s="658"/>
      <c r="AM95" s="204"/>
      <c r="AN95" s="143"/>
      <c r="AO95" s="204"/>
      <c r="AP95" s="166"/>
      <c r="AQ95" s="203"/>
      <c r="AR95" s="204"/>
      <c r="AS95" s="143"/>
      <c r="AT95" s="702"/>
      <c r="AU95" s="706"/>
      <c r="AV95" s="628"/>
      <c r="AW95" s="702"/>
      <c r="AX95" s="629"/>
      <c r="AY95" s="204"/>
      <c r="AZ95" s="143"/>
      <c r="BA95" s="143"/>
      <c r="BB95" s="812"/>
      <c r="BC95" s="201">
        <f t="shared" si="22"/>
        <v>0</v>
      </c>
    </row>
    <row r="96" spans="1:55" ht="32.4" hidden="1" customHeight="1" x14ac:dyDescent="0.3">
      <c r="A96" s="822"/>
      <c r="B96" s="824"/>
      <c r="C96" s="841"/>
      <c r="D96" s="149" t="s">
        <v>2</v>
      </c>
      <c r="E96" s="146"/>
      <c r="F96" s="140">
        <f t="shared" si="54"/>
        <v>0</v>
      </c>
      <c r="G96" s="151" t="e">
        <f t="shared" si="41"/>
        <v>#DIV/0!</v>
      </c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211"/>
      <c r="AB96" s="212"/>
      <c r="AC96" s="214"/>
      <c r="AD96" s="210"/>
      <c r="AE96" s="210"/>
      <c r="AF96" s="211"/>
      <c r="AG96" s="212"/>
      <c r="AH96" s="214"/>
      <c r="AI96" s="146"/>
      <c r="AJ96" s="638"/>
      <c r="AK96" s="639"/>
      <c r="AL96" s="659"/>
      <c r="AM96" s="214"/>
      <c r="AN96" s="146"/>
      <c r="AO96" s="214"/>
      <c r="AP96" s="211"/>
      <c r="AQ96" s="212"/>
      <c r="AR96" s="214"/>
      <c r="AS96" s="146"/>
      <c r="AT96" s="704"/>
      <c r="AU96" s="639"/>
      <c r="AV96" s="659"/>
      <c r="AW96" s="704"/>
      <c r="AX96" s="641"/>
      <c r="AY96" s="214"/>
      <c r="AZ96" s="146"/>
      <c r="BA96" s="146"/>
      <c r="BB96" s="812"/>
      <c r="BC96" s="201">
        <f t="shared" si="22"/>
        <v>0</v>
      </c>
    </row>
    <row r="97" spans="1:55" ht="71.25" hidden="1" customHeight="1" x14ac:dyDescent="0.3">
      <c r="A97" s="822"/>
      <c r="B97" s="824"/>
      <c r="C97" s="841"/>
      <c r="D97" s="152" t="s">
        <v>43</v>
      </c>
      <c r="E97" s="146">
        <v>0</v>
      </c>
      <c r="F97" s="140">
        <v>0</v>
      </c>
      <c r="G97" s="151" t="e">
        <f t="shared" si="41"/>
        <v>#DIV/0!</v>
      </c>
      <c r="H97" s="146"/>
      <c r="I97" s="146"/>
      <c r="J97" s="146"/>
      <c r="K97" s="146">
        <v>17.899999999999999</v>
      </c>
      <c r="L97" s="146">
        <v>17.899999999999999</v>
      </c>
      <c r="M97" s="146"/>
      <c r="N97" s="146"/>
      <c r="O97" s="146"/>
      <c r="P97" s="146"/>
      <c r="Q97" s="146">
        <v>-17.899999999999999</v>
      </c>
      <c r="R97" s="146"/>
      <c r="S97" s="146"/>
      <c r="T97" s="146"/>
      <c r="U97" s="146">
        <v>-17.899999999999999</v>
      </c>
      <c r="V97" s="146"/>
      <c r="W97" s="146"/>
      <c r="X97" s="146"/>
      <c r="Y97" s="146"/>
      <c r="Z97" s="146"/>
      <c r="AA97" s="211"/>
      <c r="AB97" s="212"/>
      <c r="AC97" s="214"/>
      <c r="AD97" s="210"/>
      <c r="AE97" s="210"/>
      <c r="AF97" s="211"/>
      <c r="AG97" s="212"/>
      <c r="AH97" s="214"/>
      <c r="AI97" s="146"/>
      <c r="AJ97" s="638"/>
      <c r="AK97" s="639"/>
      <c r="AL97" s="659"/>
      <c r="AM97" s="214"/>
      <c r="AN97" s="146"/>
      <c r="AO97" s="214"/>
      <c r="AP97" s="211"/>
      <c r="AQ97" s="212"/>
      <c r="AR97" s="214"/>
      <c r="AS97" s="146"/>
      <c r="AT97" s="704"/>
      <c r="AU97" s="707"/>
      <c r="AV97" s="640"/>
      <c r="AW97" s="704"/>
      <c r="AX97" s="641">
        <v>0</v>
      </c>
      <c r="AY97" s="214">
        <v>0</v>
      </c>
      <c r="AZ97" s="146"/>
      <c r="BA97" s="146"/>
      <c r="BB97" s="812"/>
      <c r="BC97" s="201">
        <f t="shared" si="22"/>
        <v>0</v>
      </c>
    </row>
    <row r="98" spans="1:55" ht="82.5" hidden="1" customHeight="1" x14ac:dyDescent="0.3">
      <c r="A98" s="822"/>
      <c r="B98" s="825"/>
      <c r="C98" s="841"/>
      <c r="D98" s="153" t="s">
        <v>270</v>
      </c>
      <c r="E98" s="141"/>
      <c r="F98" s="140">
        <f t="shared" si="54"/>
        <v>0</v>
      </c>
      <c r="G98" s="151" t="e">
        <f t="shared" si="41"/>
        <v>#DIV/0!</v>
      </c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70"/>
      <c r="AB98" s="205"/>
      <c r="AC98" s="206"/>
      <c r="AD98" s="172"/>
      <c r="AE98" s="172"/>
      <c r="AF98" s="170"/>
      <c r="AG98" s="205"/>
      <c r="AH98" s="206"/>
      <c r="AI98" s="141"/>
      <c r="AJ98" s="633"/>
      <c r="AK98" s="634"/>
      <c r="AL98" s="660"/>
      <c r="AM98" s="206"/>
      <c r="AN98" s="141"/>
      <c r="AO98" s="206"/>
      <c r="AP98" s="170"/>
      <c r="AQ98" s="205"/>
      <c r="AR98" s="206"/>
      <c r="AS98" s="141"/>
      <c r="AT98" s="703"/>
      <c r="AU98" s="650"/>
      <c r="AV98" s="635"/>
      <c r="AW98" s="703"/>
      <c r="AX98" s="636"/>
      <c r="AY98" s="206"/>
      <c r="AZ98" s="141"/>
      <c r="BA98" s="141"/>
      <c r="BB98" s="812"/>
      <c r="BC98" s="201">
        <f t="shared" si="22"/>
        <v>0</v>
      </c>
    </row>
    <row r="99" spans="1:55" ht="25.2" customHeight="1" x14ac:dyDescent="0.3">
      <c r="A99" s="836" t="s">
        <v>364</v>
      </c>
      <c r="B99" s="823" t="s">
        <v>310</v>
      </c>
      <c r="C99" s="841"/>
      <c r="D99" s="147" t="s">
        <v>41</v>
      </c>
      <c r="E99" s="140">
        <f>H99+K99+N99+Q99+T99+W99+Z99+AE99+AJ99+AO99+AT99+AY99</f>
        <v>53030.7</v>
      </c>
      <c r="F99" s="140">
        <f>I99+L99+O99+R99+U99+X99+AC99+AH99+AM99+AR99+AW99+AZ99+AK99</f>
        <v>42158.3</v>
      </c>
      <c r="G99" s="151">
        <f t="shared" si="41"/>
        <v>79.497913472762022</v>
      </c>
      <c r="H99" s="142">
        <f t="shared" ref="H99:BA99" si="56">H100+H101+H102+H103</f>
        <v>3499.8</v>
      </c>
      <c r="I99" s="142">
        <f t="shared" si="56"/>
        <v>3499.8</v>
      </c>
      <c r="J99" s="142">
        <f t="shared" si="56"/>
        <v>0</v>
      </c>
      <c r="K99" s="142">
        <f t="shared" si="56"/>
        <v>0</v>
      </c>
      <c r="L99" s="142">
        <f t="shared" si="56"/>
        <v>0</v>
      </c>
      <c r="M99" s="142">
        <f t="shared" si="56"/>
        <v>0</v>
      </c>
      <c r="N99" s="142">
        <f t="shared" si="56"/>
        <v>0</v>
      </c>
      <c r="O99" s="142">
        <f t="shared" si="56"/>
        <v>0</v>
      </c>
      <c r="P99" s="142">
        <f t="shared" si="56"/>
        <v>0</v>
      </c>
      <c r="Q99" s="142">
        <f t="shared" si="56"/>
        <v>0</v>
      </c>
      <c r="R99" s="142">
        <f t="shared" si="56"/>
        <v>0</v>
      </c>
      <c r="S99" s="142">
        <f t="shared" si="56"/>
        <v>0</v>
      </c>
      <c r="T99" s="142">
        <f t="shared" si="56"/>
        <v>3597.4</v>
      </c>
      <c r="U99" s="142">
        <f t="shared" si="56"/>
        <v>3597.4</v>
      </c>
      <c r="V99" s="142">
        <f t="shared" si="56"/>
        <v>0</v>
      </c>
      <c r="W99" s="142">
        <f t="shared" si="56"/>
        <v>3611.2</v>
      </c>
      <c r="X99" s="142">
        <f t="shared" si="56"/>
        <v>3611.2</v>
      </c>
      <c r="Y99" s="142">
        <f t="shared" si="56"/>
        <v>0</v>
      </c>
      <c r="Z99" s="142">
        <f>Z102</f>
        <v>4235.8</v>
      </c>
      <c r="AA99" s="142">
        <f t="shared" si="56"/>
        <v>0</v>
      </c>
      <c r="AB99" s="142">
        <f t="shared" si="56"/>
        <v>0</v>
      </c>
      <c r="AC99" s="142">
        <f t="shared" si="56"/>
        <v>4235.8</v>
      </c>
      <c r="AD99" s="142">
        <f t="shared" si="56"/>
        <v>0</v>
      </c>
      <c r="AE99" s="142">
        <f t="shared" si="56"/>
        <v>10590.7</v>
      </c>
      <c r="AF99" s="142">
        <f t="shared" si="56"/>
        <v>0</v>
      </c>
      <c r="AG99" s="142">
        <f t="shared" si="56"/>
        <v>0</v>
      </c>
      <c r="AH99" s="142">
        <f t="shared" si="56"/>
        <v>10590.7</v>
      </c>
      <c r="AI99" s="142">
        <f t="shared" si="56"/>
        <v>0</v>
      </c>
      <c r="AJ99" s="654">
        <f t="shared" si="56"/>
        <v>12880.8</v>
      </c>
      <c r="AK99" s="654">
        <f t="shared" si="56"/>
        <v>12880.8</v>
      </c>
      <c r="AL99" s="654">
        <f t="shared" si="56"/>
        <v>0</v>
      </c>
      <c r="AM99" s="142">
        <f t="shared" si="56"/>
        <v>0</v>
      </c>
      <c r="AN99" s="142">
        <f t="shared" si="56"/>
        <v>0</v>
      </c>
      <c r="AO99" s="142">
        <f t="shared" si="56"/>
        <v>1719.8</v>
      </c>
      <c r="AP99" s="142">
        <f t="shared" si="56"/>
        <v>0</v>
      </c>
      <c r="AQ99" s="142">
        <f t="shared" si="56"/>
        <v>0</v>
      </c>
      <c r="AR99" s="142">
        <f t="shared" si="56"/>
        <v>1719.8</v>
      </c>
      <c r="AS99" s="142">
        <f t="shared" si="56"/>
        <v>0</v>
      </c>
      <c r="AT99" s="654">
        <f t="shared" si="56"/>
        <v>12895.199999999999</v>
      </c>
      <c r="AU99" s="654">
        <f t="shared" si="56"/>
        <v>0</v>
      </c>
      <c r="AV99" s="654">
        <f t="shared" si="56"/>
        <v>0</v>
      </c>
      <c r="AW99" s="654">
        <f t="shared" si="56"/>
        <v>2022.8</v>
      </c>
      <c r="AX99" s="654">
        <f t="shared" si="56"/>
        <v>0</v>
      </c>
      <c r="AY99" s="142">
        <f t="shared" si="56"/>
        <v>0</v>
      </c>
      <c r="AZ99" s="142">
        <f t="shared" si="56"/>
        <v>0</v>
      </c>
      <c r="BA99" s="142">
        <f t="shared" si="56"/>
        <v>0</v>
      </c>
      <c r="BB99" s="612"/>
      <c r="BC99" s="201">
        <f t="shared" si="22"/>
        <v>53030.7</v>
      </c>
    </row>
    <row r="100" spans="1:55" ht="38.200000000000003" hidden="1" customHeight="1" x14ac:dyDescent="0.3">
      <c r="A100" s="844"/>
      <c r="B100" s="824"/>
      <c r="C100" s="841"/>
      <c r="D100" s="149" t="s">
        <v>37</v>
      </c>
      <c r="E100" s="140">
        <f t="shared" ref="E100:E101" si="57">H100+K100+N100+Q100+T100+W100+Z100+AE100+AJ100+AO100+AT100+AY100</f>
        <v>0</v>
      </c>
      <c r="F100" s="140">
        <f t="shared" si="54"/>
        <v>0</v>
      </c>
      <c r="G100" s="151" t="e">
        <f t="shared" si="41"/>
        <v>#DIV/0!</v>
      </c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69"/>
      <c r="V100" s="141"/>
      <c r="W100" s="141"/>
      <c r="X100" s="141"/>
      <c r="Y100" s="141"/>
      <c r="Z100" s="141"/>
      <c r="AA100" s="170"/>
      <c r="AB100" s="171"/>
      <c r="AC100" s="172"/>
      <c r="AD100" s="169"/>
      <c r="AE100" s="172"/>
      <c r="AF100" s="170"/>
      <c r="AG100" s="171"/>
      <c r="AH100" s="172"/>
      <c r="AI100" s="169"/>
      <c r="AJ100" s="633"/>
      <c r="AK100" s="634"/>
      <c r="AL100" s="635"/>
      <c r="AM100" s="206"/>
      <c r="AN100" s="141"/>
      <c r="AO100" s="172"/>
      <c r="AP100" s="170"/>
      <c r="AQ100" s="171"/>
      <c r="AR100" s="206"/>
      <c r="AS100" s="141"/>
      <c r="AT100" s="633"/>
      <c r="AU100" s="650"/>
      <c r="AV100" s="650"/>
      <c r="AW100" s="703"/>
      <c r="AX100" s="636"/>
      <c r="AY100" s="172"/>
      <c r="AZ100" s="172"/>
      <c r="BA100" s="141"/>
      <c r="BB100" s="612"/>
      <c r="BC100" s="201">
        <f t="shared" si="22"/>
        <v>0</v>
      </c>
    </row>
    <row r="101" spans="1:55" ht="39.799999999999997" hidden="1" customHeight="1" x14ac:dyDescent="0.3">
      <c r="A101" s="844"/>
      <c r="B101" s="824"/>
      <c r="C101" s="841"/>
      <c r="D101" s="149" t="s">
        <v>2</v>
      </c>
      <c r="E101" s="140">
        <f t="shared" si="57"/>
        <v>0</v>
      </c>
      <c r="F101" s="140">
        <f t="shared" si="54"/>
        <v>0</v>
      </c>
      <c r="G101" s="151" t="e">
        <f t="shared" si="41"/>
        <v>#DIV/0!</v>
      </c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69"/>
      <c r="V101" s="141"/>
      <c r="W101" s="141"/>
      <c r="X101" s="141"/>
      <c r="Y101" s="141"/>
      <c r="Z101" s="141"/>
      <c r="AA101" s="170"/>
      <c r="AB101" s="171"/>
      <c r="AC101" s="172"/>
      <c r="AD101" s="169"/>
      <c r="AE101" s="172"/>
      <c r="AF101" s="170"/>
      <c r="AG101" s="171"/>
      <c r="AH101" s="172"/>
      <c r="AI101" s="169"/>
      <c r="AJ101" s="633"/>
      <c r="AK101" s="634"/>
      <c r="AL101" s="635"/>
      <c r="AM101" s="206"/>
      <c r="AN101" s="141"/>
      <c r="AO101" s="172"/>
      <c r="AP101" s="170"/>
      <c r="AQ101" s="171"/>
      <c r="AR101" s="206"/>
      <c r="AS101" s="141"/>
      <c r="AT101" s="633"/>
      <c r="AU101" s="650"/>
      <c r="AV101" s="650"/>
      <c r="AW101" s="703"/>
      <c r="AX101" s="636"/>
      <c r="AY101" s="172"/>
      <c r="AZ101" s="172"/>
      <c r="BA101" s="141"/>
      <c r="BB101" s="612"/>
      <c r="BC101" s="201">
        <f t="shared" si="22"/>
        <v>0</v>
      </c>
    </row>
    <row r="102" spans="1:55" ht="25.2" customHeight="1" x14ac:dyDescent="0.3">
      <c r="A102" s="844"/>
      <c r="B102" s="824"/>
      <c r="C102" s="841"/>
      <c r="D102" s="152" t="s">
        <v>43</v>
      </c>
      <c r="E102" s="140">
        <f>H102+K102+N102+Q102+T102+W102+Z102+AE102+AJ102+AO102+AT102+AY102</f>
        <v>53030.7</v>
      </c>
      <c r="F102" s="140">
        <f>I102+L102+O102+R102+U102+X102+AC102+AH102+AM102+AR102+AW102+AZ102+AK102</f>
        <v>42158.3</v>
      </c>
      <c r="G102" s="151">
        <f t="shared" si="41"/>
        <v>79.497913472762022</v>
      </c>
      <c r="H102" s="141">
        <v>3499.8</v>
      </c>
      <c r="I102" s="141">
        <v>3499.8</v>
      </c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>
        <v>3597.4</v>
      </c>
      <c r="U102" s="169">
        <v>3597.4</v>
      </c>
      <c r="V102" s="141"/>
      <c r="W102" s="141">
        <v>3611.2</v>
      </c>
      <c r="X102" s="141">
        <v>3611.2</v>
      </c>
      <c r="Y102" s="141"/>
      <c r="Z102" s="141">
        <v>4235.8</v>
      </c>
      <c r="AA102" s="170">
        <v>0</v>
      </c>
      <c r="AB102" s="171"/>
      <c r="AC102" s="172">
        <v>4235.8</v>
      </c>
      <c r="AD102" s="169"/>
      <c r="AE102" s="172">
        <v>10590.7</v>
      </c>
      <c r="AF102" s="170"/>
      <c r="AG102" s="171"/>
      <c r="AH102" s="172">
        <v>10590.7</v>
      </c>
      <c r="AI102" s="169"/>
      <c r="AJ102" s="633">
        <v>12880.8</v>
      </c>
      <c r="AK102" s="634">
        <v>12880.8</v>
      </c>
      <c r="AL102" s="635"/>
      <c r="AM102" s="206"/>
      <c r="AN102" s="141"/>
      <c r="AO102" s="172">
        <v>1719.8</v>
      </c>
      <c r="AP102" s="170">
        <v>0</v>
      </c>
      <c r="AQ102" s="171"/>
      <c r="AR102" s="206">
        <v>1719.8</v>
      </c>
      <c r="AS102" s="141"/>
      <c r="AT102" s="633">
        <f>2022.8+10872.4</f>
        <v>12895.199999999999</v>
      </c>
      <c r="AU102" s="650"/>
      <c r="AV102" s="650"/>
      <c r="AW102" s="703">
        <v>2022.8</v>
      </c>
      <c r="AX102" s="636"/>
      <c r="AY102" s="172">
        <v>0</v>
      </c>
      <c r="AZ102" s="172"/>
      <c r="BA102" s="141"/>
      <c r="BB102" s="612"/>
      <c r="BC102" s="201">
        <f t="shared" si="22"/>
        <v>53030.7</v>
      </c>
    </row>
    <row r="103" spans="1:55" ht="37.6" customHeight="1" x14ac:dyDescent="0.3">
      <c r="A103" s="837"/>
      <c r="B103" s="825"/>
      <c r="C103" s="841"/>
      <c r="D103" s="615"/>
      <c r="E103" s="141"/>
      <c r="F103" s="140">
        <f t="shared" si="54"/>
        <v>0</v>
      </c>
      <c r="G103" s="151" t="e">
        <f t="shared" si="41"/>
        <v>#DIV/0!</v>
      </c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69"/>
      <c r="V103" s="141"/>
      <c r="W103" s="141"/>
      <c r="X103" s="141"/>
      <c r="Y103" s="141"/>
      <c r="Z103" s="141"/>
      <c r="AA103" s="170"/>
      <c r="AB103" s="171"/>
      <c r="AC103" s="172"/>
      <c r="AD103" s="169"/>
      <c r="AE103" s="172"/>
      <c r="AF103" s="170"/>
      <c r="AG103" s="171"/>
      <c r="AH103" s="172"/>
      <c r="AI103" s="169"/>
      <c r="AJ103" s="633"/>
      <c r="AK103" s="634"/>
      <c r="AL103" s="635"/>
      <c r="AM103" s="206"/>
      <c r="AN103" s="141"/>
      <c r="AO103" s="172"/>
      <c r="AP103" s="170"/>
      <c r="AQ103" s="171"/>
      <c r="AR103" s="206"/>
      <c r="AS103" s="141"/>
      <c r="AT103" s="633"/>
      <c r="AU103" s="650"/>
      <c r="AV103" s="650"/>
      <c r="AW103" s="703"/>
      <c r="AX103" s="636"/>
      <c r="AY103" s="172"/>
      <c r="AZ103" s="172"/>
      <c r="BA103" s="141"/>
      <c r="BB103" s="612"/>
      <c r="BC103" s="201">
        <f t="shared" si="22"/>
        <v>0</v>
      </c>
    </row>
    <row r="104" spans="1:55" ht="64.5" customHeight="1" x14ac:dyDescent="0.3">
      <c r="A104" s="465" t="s">
        <v>309</v>
      </c>
      <c r="B104" s="823" t="s">
        <v>354</v>
      </c>
      <c r="C104" s="842"/>
      <c r="D104" s="147" t="s">
        <v>41</v>
      </c>
      <c r="E104" s="142">
        <f>N104+Q104+T104</f>
        <v>1007.9000000000001</v>
      </c>
      <c r="F104" s="140">
        <f t="shared" si="54"/>
        <v>1007.9000000000001</v>
      </c>
      <c r="G104" s="151">
        <f t="shared" si="41"/>
        <v>100</v>
      </c>
      <c r="H104" s="142"/>
      <c r="I104" s="142"/>
      <c r="J104" s="142"/>
      <c r="K104" s="142"/>
      <c r="L104" s="142"/>
      <c r="M104" s="142"/>
      <c r="N104" s="407">
        <f>N105</f>
        <v>663.1</v>
      </c>
      <c r="O104" s="407">
        <f t="shared" ref="O104:P104" si="58">O105</f>
        <v>663.1</v>
      </c>
      <c r="P104" s="407">
        <f t="shared" si="58"/>
        <v>0</v>
      </c>
      <c r="Q104" s="447">
        <v>344.8</v>
      </c>
      <c r="R104" s="437">
        <v>344.8</v>
      </c>
      <c r="S104" s="437"/>
      <c r="T104" s="141">
        <v>0</v>
      </c>
      <c r="U104" s="169"/>
      <c r="V104" s="141"/>
      <c r="W104" s="485"/>
      <c r="X104" s="485"/>
      <c r="Y104" s="485"/>
      <c r="Z104" s="528"/>
      <c r="AA104" s="529"/>
      <c r="AB104" s="531"/>
      <c r="AC104" s="562"/>
      <c r="AD104" s="548"/>
      <c r="AE104" s="172"/>
      <c r="AF104" s="170"/>
      <c r="AG104" s="171"/>
      <c r="AH104" s="172"/>
      <c r="AI104" s="169"/>
      <c r="AJ104" s="633"/>
      <c r="AK104" s="634"/>
      <c r="AL104" s="635"/>
      <c r="AM104" s="206"/>
      <c r="AN104" s="141"/>
      <c r="AO104" s="172"/>
      <c r="AP104" s="170"/>
      <c r="AQ104" s="171"/>
      <c r="AR104" s="206"/>
      <c r="AS104" s="141"/>
      <c r="AT104" s="633"/>
      <c r="AU104" s="650"/>
      <c r="AV104" s="650"/>
      <c r="AW104" s="703"/>
      <c r="AX104" s="636"/>
      <c r="AY104" s="172"/>
      <c r="AZ104" s="172"/>
      <c r="BA104" s="141"/>
      <c r="BB104" s="364"/>
      <c r="BC104" s="201">
        <f t="shared" si="22"/>
        <v>1007.9000000000001</v>
      </c>
    </row>
    <row r="105" spans="1:55" s="374" customFormat="1" ht="37.6" customHeight="1" x14ac:dyDescent="0.3">
      <c r="A105" s="366"/>
      <c r="B105" s="840"/>
      <c r="C105" s="842"/>
      <c r="D105" s="152" t="s">
        <v>332</v>
      </c>
      <c r="E105" s="143">
        <f>N105+Q105+T105</f>
        <v>1007.9000000000001</v>
      </c>
      <c r="F105" s="140">
        <f t="shared" si="54"/>
        <v>1007.9000000000001</v>
      </c>
      <c r="G105" s="151">
        <f t="shared" si="41"/>
        <v>100</v>
      </c>
      <c r="H105" s="143"/>
      <c r="I105" s="143"/>
      <c r="J105" s="143"/>
      <c r="K105" s="143"/>
      <c r="L105" s="143"/>
      <c r="M105" s="143"/>
      <c r="N105" s="390">
        <v>663.1</v>
      </c>
      <c r="O105" s="390">
        <v>663.1</v>
      </c>
      <c r="P105" s="390"/>
      <c r="Q105" s="433">
        <v>344.8</v>
      </c>
      <c r="R105" s="433">
        <v>344.8</v>
      </c>
      <c r="S105" s="433"/>
      <c r="T105" s="143">
        <v>0</v>
      </c>
      <c r="U105" s="165"/>
      <c r="V105" s="143"/>
      <c r="W105" s="481"/>
      <c r="X105" s="481"/>
      <c r="Y105" s="481"/>
      <c r="Z105" s="521"/>
      <c r="AA105" s="522"/>
      <c r="AB105" s="524"/>
      <c r="AC105" s="558"/>
      <c r="AD105" s="545"/>
      <c r="AE105" s="168"/>
      <c r="AF105" s="166"/>
      <c r="AG105" s="167"/>
      <c r="AH105" s="168"/>
      <c r="AI105" s="165"/>
      <c r="AJ105" s="626"/>
      <c r="AK105" s="627"/>
      <c r="AL105" s="628"/>
      <c r="AM105" s="204"/>
      <c r="AN105" s="143"/>
      <c r="AO105" s="168"/>
      <c r="AP105" s="166"/>
      <c r="AQ105" s="167"/>
      <c r="AR105" s="204"/>
      <c r="AS105" s="143"/>
      <c r="AT105" s="626"/>
      <c r="AU105" s="706"/>
      <c r="AV105" s="706"/>
      <c r="AW105" s="702"/>
      <c r="AX105" s="629"/>
      <c r="AY105" s="168"/>
      <c r="AZ105" s="168"/>
      <c r="BA105" s="143"/>
      <c r="BB105" s="373"/>
      <c r="BC105" s="201">
        <f t="shared" si="22"/>
        <v>1007.9000000000001</v>
      </c>
    </row>
    <row r="106" spans="1:55" ht="45.7" customHeight="1" x14ac:dyDescent="0.3">
      <c r="A106" s="465" t="s">
        <v>352</v>
      </c>
      <c r="B106" s="823" t="s">
        <v>365</v>
      </c>
      <c r="C106" s="842"/>
      <c r="D106" s="147" t="s">
        <v>41</v>
      </c>
      <c r="E106" s="140">
        <f>E107</f>
        <v>6486.7</v>
      </c>
      <c r="F106" s="140">
        <f t="shared" si="54"/>
        <v>5257.4</v>
      </c>
      <c r="G106" s="151">
        <f t="shared" si="41"/>
        <v>81.048915473199003</v>
      </c>
      <c r="H106" s="375">
        <f>H107</f>
        <v>12</v>
      </c>
      <c r="I106" s="375">
        <f>I107</f>
        <v>12</v>
      </c>
      <c r="J106" s="375"/>
      <c r="K106" s="375"/>
      <c r="L106" s="375"/>
      <c r="M106" s="375"/>
      <c r="N106" s="409">
        <f>N107</f>
        <v>0</v>
      </c>
      <c r="O106" s="409">
        <f t="shared" ref="O106:Q106" si="59">O107</f>
        <v>0</v>
      </c>
      <c r="P106" s="409">
        <f t="shared" si="59"/>
        <v>0</v>
      </c>
      <c r="Q106" s="448">
        <f t="shared" si="59"/>
        <v>0</v>
      </c>
      <c r="R106" s="449"/>
      <c r="S106" s="449"/>
      <c r="T106" s="367">
        <v>3508.2</v>
      </c>
      <c r="U106" s="371">
        <v>3508.2</v>
      </c>
      <c r="V106" s="367"/>
      <c r="W106" s="496">
        <v>131.80000000000001</v>
      </c>
      <c r="X106" s="496">
        <v>131.80000000000001</v>
      </c>
      <c r="Y106" s="496"/>
      <c r="Z106" s="563"/>
      <c r="AA106" s="564"/>
      <c r="AB106" s="565"/>
      <c r="AC106" s="566"/>
      <c r="AD106" s="567"/>
      <c r="AE106" s="370">
        <v>1605.4</v>
      </c>
      <c r="AF106" s="368"/>
      <c r="AG106" s="369"/>
      <c r="AH106" s="370">
        <v>1605.4</v>
      </c>
      <c r="AI106" s="371"/>
      <c r="AJ106" s="661">
        <v>0</v>
      </c>
      <c r="AK106" s="662"/>
      <c r="AL106" s="663"/>
      <c r="AM106" s="372"/>
      <c r="AN106" s="367"/>
      <c r="AO106" s="370">
        <v>0</v>
      </c>
      <c r="AP106" s="368"/>
      <c r="AQ106" s="369"/>
      <c r="AR106" s="372"/>
      <c r="AS106" s="367"/>
      <c r="AT106" s="661"/>
      <c r="AU106" s="733"/>
      <c r="AV106" s="733"/>
      <c r="AW106" s="709"/>
      <c r="AX106" s="710"/>
      <c r="AY106" s="370">
        <f>AY107</f>
        <v>1229.3</v>
      </c>
      <c r="AZ106" s="370"/>
      <c r="BA106" s="367"/>
      <c r="BB106" s="364"/>
      <c r="BC106" s="201">
        <f t="shared" si="22"/>
        <v>6486.7</v>
      </c>
    </row>
    <row r="107" spans="1:55" ht="77.95" customHeight="1" x14ac:dyDescent="0.3">
      <c r="A107" s="365"/>
      <c r="B107" s="839"/>
      <c r="C107" s="839"/>
      <c r="D107" s="152" t="s">
        <v>332</v>
      </c>
      <c r="E107" s="143">
        <f>H107+K107+N107+Q107+T107+W107+Z107+AE107+AJ107+AO107+AT107+AY107</f>
        <v>6486.7</v>
      </c>
      <c r="F107" s="140">
        <f t="shared" si="54"/>
        <v>5257.4</v>
      </c>
      <c r="G107" s="151">
        <f t="shared" si="41"/>
        <v>81.048915473199003</v>
      </c>
      <c r="H107" s="141">
        <v>12</v>
      </c>
      <c r="I107" s="141">
        <v>12</v>
      </c>
      <c r="J107" s="141"/>
      <c r="K107" s="141"/>
      <c r="L107" s="141"/>
      <c r="M107" s="141"/>
      <c r="N107" s="395">
        <v>0</v>
      </c>
      <c r="O107" s="395"/>
      <c r="P107" s="395"/>
      <c r="Q107" s="437">
        <v>0</v>
      </c>
      <c r="R107" s="437"/>
      <c r="S107" s="437"/>
      <c r="T107" s="141">
        <v>3508.2</v>
      </c>
      <c r="U107" s="169">
        <v>3508.2</v>
      </c>
      <c r="V107" s="141"/>
      <c r="W107" s="485">
        <v>131.80000000000001</v>
      </c>
      <c r="X107" s="485">
        <v>131.80000000000001</v>
      </c>
      <c r="Y107" s="485"/>
      <c r="Z107" s="528"/>
      <c r="AA107" s="529"/>
      <c r="AB107" s="531"/>
      <c r="AC107" s="562"/>
      <c r="AD107" s="548"/>
      <c r="AE107" s="172">
        <v>1605.4</v>
      </c>
      <c r="AF107" s="170"/>
      <c r="AG107" s="171"/>
      <c r="AH107" s="172">
        <v>1605.4</v>
      </c>
      <c r="AI107" s="169"/>
      <c r="AJ107" s="633">
        <v>0</v>
      </c>
      <c r="AK107" s="634"/>
      <c r="AL107" s="635"/>
      <c r="AM107" s="206"/>
      <c r="AN107" s="141"/>
      <c r="AO107" s="172">
        <v>0</v>
      </c>
      <c r="AP107" s="170"/>
      <c r="AQ107" s="171"/>
      <c r="AR107" s="206"/>
      <c r="AS107" s="141"/>
      <c r="AT107" s="633"/>
      <c r="AU107" s="650"/>
      <c r="AV107" s="650"/>
      <c r="AW107" s="703"/>
      <c r="AX107" s="636"/>
      <c r="AY107" s="172">
        <f>508+721.3</f>
        <v>1229.3</v>
      </c>
      <c r="AZ107" s="172"/>
      <c r="BA107" s="141"/>
      <c r="BB107" s="364"/>
      <c r="BC107" s="201">
        <f t="shared" si="22"/>
        <v>6486.7</v>
      </c>
    </row>
    <row r="108" spans="1:55" ht="39.799999999999997" customHeight="1" x14ac:dyDescent="0.3">
      <c r="A108" s="836" t="s">
        <v>353</v>
      </c>
      <c r="B108" s="834" t="s">
        <v>363</v>
      </c>
      <c r="C108" s="463"/>
      <c r="D108" s="466" t="s">
        <v>258</v>
      </c>
      <c r="E108" s="143">
        <f>E109</f>
        <v>2887</v>
      </c>
      <c r="F108" s="140"/>
      <c r="G108" s="151"/>
      <c r="H108" s="141"/>
      <c r="I108" s="141"/>
      <c r="J108" s="141"/>
      <c r="K108" s="141"/>
      <c r="L108" s="141"/>
      <c r="M108" s="141"/>
      <c r="N108" s="395"/>
      <c r="O108" s="395"/>
      <c r="P108" s="395"/>
      <c r="Q108" s="437"/>
      <c r="R108" s="437"/>
      <c r="S108" s="437"/>
      <c r="T108" s="141"/>
      <c r="U108" s="169"/>
      <c r="V108" s="141"/>
      <c r="W108" s="485">
        <f>W109</f>
        <v>0</v>
      </c>
      <c r="X108" s="485"/>
      <c r="Y108" s="485"/>
      <c r="Z108" s="528"/>
      <c r="AA108" s="529"/>
      <c r="AB108" s="531"/>
      <c r="AC108" s="562"/>
      <c r="AD108" s="548"/>
      <c r="AE108" s="172"/>
      <c r="AF108" s="170"/>
      <c r="AG108" s="171"/>
      <c r="AH108" s="172"/>
      <c r="AI108" s="169"/>
      <c r="AJ108" s="633">
        <v>0</v>
      </c>
      <c r="AK108" s="634"/>
      <c r="AL108" s="635"/>
      <c r="AM108" s="206"/>
      <c r="AN108" s="141"/>
      <c r="AO108" s="172">
        <v>0</v>
      </c>
      <c r="AP108" s="170"/>
      <c r="AQ108" s="171"/>
      <c r="AR108" s="206"/>
      <c r="AS108" s="141"/>
      <c r="AT108" s="633"/>
      <c r="AU108" s="650"/>
      <c r="AV108" s="650"/>
      <c r="AW108" s="703"/>
      <c r="AX108" s="636"/>
      <c r="AY108" s="172">
        <f>AY109</f>
        <v>2887</v>
      </c>
      <c r="AZ108" s="172"/>
      <c r="BA108" s="141"/>
      <c r="BB108" s="464"/>
      <c r="BC108" s="201">
        <f t="shared" si="22"/>
        <v>2887</v>
      </c>
    </row>
    <row r="109" spans="1:55" ht="48.7" customHeight="1" x14ac:dyDescent="0.3">
      <c r="A109" s="837"/>
      <c r="B109" s="835"/>
      <c r="C109" s="463"/>
      <c r="D109" s="215" t="s">
        <v>43</v>
      </c>
      <c r="E109" s="143">
        <f>AY109</f>
        <v>2887</v>
      </c>
      <c r="F109" s="140"/>
      <c r="G109" s="151"/>
      <c r="H109" s="141"/>
      <c r="I109" s="141"/>
      <c r="J109" s="141"/>
      <c r="K109" s="141"/>
      <c r="L109" s="141"/>
      <c r="M109" s="141"/>
      <c r="N109" s="395"/>
      <c r="O109" s="395"/>
      <c r="P109" s="395"/>
      <c r="Q109" s="437"/>
      <c r="R109" s="437"/>
      <c r="S109" s="437"/>
      <c r="T109" s="141"/>
      <c r="U109" s="169"/>
      <c r="V109" s="141"/>
      <c r="W109" s="485">
        <v>0</v>
      </c>
      <c r="X109" s="485"/>
      <c r="Y109" s="485"/>
      <c r="Z109" s="528"/>
      <c r="AA109" s="529"/>
      <c r="AB109" s="531"/>
      <c r="AC109" s="562"/>
      <c r="AD109" s="548"/>
      <c r="AE109" s="172"/>
      <c r="AF109" s="170"/>
      <c r="AG109" s="171"/>
      <c r="AH109" s="172"/>
      <c r="AI109" s="169"/>
      <c r="AJ109" s="633">
        <v>0</v>
      </c>
      <c r="AK109" s="634"/>
      <c r="AL109" s="635"/>
      <c r="AM109" s="206"/>
      <c r="AN109" s="141"/>
      <c r="AO109" s="172">
        <v>0</v>
      </c>
      <c r="AP109" s="170"/>
      <c r="AQ109" s="171"/>
      <c r="AR109" s="206"/>
      <c r="AS109" s="141"/>
      <c r="AT109" s="633"/>
      <c r="AU109" s="650"/>
      <c r="AV109" s="650"/>
      <c r="AW109" s="703"/>
      <c r="AX109" s="636"/>
      <c r="AY109" s="172">
        <v>2887</v>
      </c>
      <c r="AZ109" s="172"/>
      <c r="BA109" s="141"/>
      <c r="BB109" s="464"/>
      <c r="BC109" s="201">
        <f t="shared" si="22"/>
        <v>2887</v>
      </c>
    </row>
    <row r="110" spans="1:55" ht="75" customHeight="1" x14ac:dyDescent="0.3">
      <c r="A110" s="829" t="s">
        <v>366</v>
      </c>
      <c r="B110" s="838" t="s">
        <v>367</v>
      </c>
      <c r="C110" s="463"/>
      <c r="D110" s="466" t="s">
        <v>258</v>
      </c>
      <c r="E110" s="140">
        <f>E111</f>
        <v>50</v>
      </c>
      <c r="F110" s="140">
        <f>F111</f>
        <v>50</v>
      </c>
      <c r="G110" s="467"/>
      <c r="H110" s="142"/>
      <c r="I110" s="142"/>
      <c r="J110" s="142"/>
      <c r="K110" s="142"/>
      <c r="L110" s="142"/>
      <c r="M110" s="142"/>
      <c r="N110" s="407"/>
      <c r="O110" s="407"/>
      <c r="P110" s="407"/>
      <c r="Q110" s="447">
        <v>15</v>
      </c>
      <c r="R110" s="447">
        <v>15</v>
      </c>
      <c r="S110" s="447"/>
      <c r="T110" s="142">
        <f>T111</f>
        <v>35</v>
      </c>
      <c r="U110" s="142">
        <f>U111</f>
        <v>35</v>
      </c>
      <c r="V110" s="141"/>
      <c r="W110" s="485"/>
      <c r="X110" s="485"/>
      <c r="Y110" s="485"/>
      <c r="Z110" s="528"/>
      <c r="AA110" s="529"/>
      <c r="AB110" s="531"/>
      <c r="AC110" s="562"/>
      <c r="AD110" s="548"/>
      <c r="AE110" s="172"/>
      <c r="AF110" s="170"/>
      <c r="AG110" s="171"/>
      <c r="AH110" s="172"/>
      <c r="AI110" s="169"/>
      <c r="AJ110" s="633"/>
      <c r="AK110" s="634"/>
      <c r="AL110" s="635"/>
      <c r="AM110" s="206"/>
      <c r="AN110" s="141"/>
      <c r="AO110" s="172"/>
      <c r="AP110" s="170"/>
      <c r="AQ110" s="171"/>
      <c r="AR110" s="206"/>
      <c r="AS110" s="141"/>
      <c r="AT110" s="633"/>
      <c r="AU110" s="650"/>
      <c r="AV110" s="650"/>
      <c r="AW110" s="703"/>
      <c r="AX110" s="636"/>
      <c r="AY110" s="172"/>
      <c r="AZ110" s="172"/>
      <c r="BA110" s="141"/>
      <c r="BB110" s="464"/>
      <c r="BC110" s="201">
        <f t="shared" si="22"/>
        <v>50</v>
      </c>
    </row>
    <row r="111" spans="1:55" ht="59.35" customHeight="1" x14ac:dyDescent="0.3">
      <c r="A111" s="831"/>
      <c r="B111" s="839"/>
      <c r="C111" s="463"/>
      <c r="D111" s="306" t="s">
        <v>2</v>
      </c>
      <c r="E111" s="143">
        <f>T111+Q111</f>
        <v>50</v>
      </c>
      <c r="F111" s="143">
        <f>R111+U111</f>
        <v>50</v>
      </c>
      <c r="G111" s="151"/>
      <c r="H111" s="141"/>
      <c r="I111" s="141"/>
      <c r="J111" s="141"/>
      <c r="K111" s="141"/>
      <c r="L111" s="141"/>
      <c r="M111" s="141"/>
      <c r="N111" s="395"/>
      <c r="O111" s="395"/>
      <c r="P111" s="395"/>
      <c r="Q111" s="437">
        <v>15</v>
      </c>
      <c r="R111" s="437">
        <v>15</v>
      </c>
      <c r="S111" s="437"/>
      <c r="T111" s="141">
        <v>35</v>
      </c>
      <c r="U111" s="169">
        <v>35</v>
      </c>
      <c r="V111" s="141"/>
      <c r="W111" s="485"/>
      <c r="X111" s="485"/>
      <c r="Y111" s="485"/>
      <c r="Z111" s="528"/>
      <c r="AA111" s="529"/>
      <c r="AB111" s="531"/>
      <c r="AC111" s="562"/>
      <c r="AD111" s="548"/>
      <c r="AE111" s="172"/>
      <c r="AF111" s="170"/>
      <c r="AG111" s="171"/>
      <c r="AH111" s="172"/>
      <c r="AI111" s="169"/>
      <c r="AJ111" s="633"/>
      <c r="AK111" s="634"/>
      <c r="AL111" s="635"/>
      <c r="AM111" s="206"/>
      <c r="AN111" s="141"/>
      <c r="AO111" s="172"/>
      <c r="AP111" s="170"/>
      <c r="AQ111" s="171"/>
      <c r="AR111" s="206"/>
      <c r="AS111" s="141"/>
      <c r="AT111" s="633"/>
      <c r="AU111" s="650"/>
      <c r="AV111" s="650"/>
      <c r="AW111" s="703"/>
      <c r="AX111" s="636"/>
      <c r="AY111" s="172"/>
      <c r="AZ111" s="172"/>
      <c r="BA111" s="141"/>
      <c r="BB111" s="464"/>
      <c r="BC111" s="201">
        <f t="shared" si="22"/>
        <v>50</v>
      </c>
    </row>
    <row r="112" spans="1:55" ht="23.95" customHeight="1" x14ac:dyDescent="0.3">
      <c r="A112" s="613" t="s">
        <v>371</v>
      </c>
      <c r="B112" s="834" t="s">
        <v>372</v>
      </c>
      <c r="C112" s="614"/>
      <c r="D112" s="306" t="s">
        <v>41</v>
      </c>
      <c r="E112" s="140">
        <f>E113</f>
        <v>1000</v>
      </c>
      <c r="F112" s="143">
        <f>F113</f>
        <v>1000</v>
      </c>
      <c r="G112" s="151"/>
      <c r="H112" s="141"/>
      <c r="I112" s="141"/>
      <c r="J112" s="141"/>
      <c r="K112" s="141"/>
      <c r="L112" s="141"/>
      <c r="M112" s="141"/>
      <c r="N112" s="395"/>
      <c r="O112" s="395"/>
      <c r="P112" s="395"/>
      <c r="Q112" s="437"/>
      <c r="R112" s="437"/>
      <c r="S112" s="437"/>
      <c r="T112" s="141"/>
      <c r="U112" s="169"/>
      <c r="V112" s="141"/>
      <c r="W112" s="485"/>
      <c r="X112" s="485"/>
      <c r="Y112" s="485"/>
      <c r="Z112" s="528"/>
      <c r="AA112" s="548"/>
      <c r="AB112" s="548"/>
      <c r="AC112" s="562"/>
      <c r="AD112" s="548"/>
      <c r="AE112" s="172"/>
      <c r="AF112" s="169"/>
      <c r="AG112" s="169"/>
      <c r="AH112" s="172"/>
      <c r="AI112" s="169"/>
      <c r="AJ112" s="657">
        <f>AJ113</f>
        <v>1000</v>
      </c>
      <c r="AK112" s="650">
        <f>AK113</f>
        <v>1000</v>
      </c>
      <c r="AL112" s="650"/>
      <c r="AM112" s="172"/>
      <c r="AN112" s="141"/>
      <c r="AO112" s="172">
        <f>AO113</f>
        <v>0</v>
      </c>
      <c r="AP112" s="169"/>
      <c r="AQ112" s="169"/>
      <c r="AR112" s="172"/>
      <c r="AS112" s="141"/>
      <c r="AT112" s="633"/>
      <c r="AU112" s="650"/>
      <c r="AV112" s="650"/>
      <c r="AW112" s="633"/>
      <c r="AX112" s="636"/>
      <c r="AY112" s="172"/>
      <c r="AZ112" s="172"/>
      <c r="BA112" s="141"/>
      <c r="BB112" s="612"/>
      <c r="BC112" s="201"/>
    </row>
    <row r="113" spans="1:55" ht="21" customHeight="1" x14ac:dyDescent="0.3">
      <c r="A113" s="613"/>
      <c r="B113" s="843"/>
      <c r="C113" s="614"/>
      <c r="D113" s="306" t="s">
        <v>43</v>
      </c>
      <c r="E113" s="143">
        <f>AJ113+AO113</f>
        <v>1000</v>
      </c>
      <c r="F113" s="143">
        <f>AK113</f>
        <v>1000</v>
      </c>
      <c r="G113" s="151"/>
      <c r="H113" s="141"/>
      <c r="I113" s="141"/>
      <c r="J113" s="141"/>
      <c r="K113" s="141"/>
      <c r="L113" s="141"/>
      <c r="M113" s="141"/>
      <c r="N113" s="395"/>
      <c r="O113" s="395"/>
      <c r="P113" s="395"/>
      <c r="Q113" s="437"/>
      <c r="R113" s="437"/>
      <c r="S113" s="437"/>
      <c r="T113" s="141"/>
      <c r="U113" s="169"/>
      <c r="V113" s="141"/>
      <c r="W113" s="485"/>
      <c r="X113" s="485"/>
      <c r="Y113" s="485"/>
      <c r="Z113" s="528"/>
      <c r="AA113" s="548"/>
      <c r="AB113" s="548"/>
      <c r="AC113" s="562"/>
      <c r="AD113" s="548"/>
      <c r="AE113" s="172"/>
      <c r="AF113" s="169"/>
      <c r="AG113" s="169"/>
      <c r="AH113" s="172"/>
      <c r="AI113" s="169"/>
      <c r="AJ113" s="633">
        <v>1000</v>
      </c>
      <c r="AK113" s="650">
        <v>1000</v>
      </c>
      <c r="AL113" s="650"/>
      <c r="AM113" s="172"/>
      <c r="AN113" s="141"/>
      <c r="AO113" s="172">
        <v>0</v>
      </c>
      <c r="AP113" s="169"/>
      <c r="AQ113" s="169"/>
      <c r="AR113" s="172"/>
      <c r="AS113" s="141"/>
      <c r="AT113" s="633"/>
      <c r="AU113" s="650"/>
      <c r="AV113" s="650"/>
      <c r="AW113" s="633"/>
      <c r="AX113" s="636"/>
      <c r="AY113" s="172"/>
      <c r="AZ113" s="172"/>
      <c r="BA113" s="141"/>
      <c r="BB113" s="612"/>
      <c r="BC113" s="201"/>
    </row>
    <row r="114" spans="1:55" ht="13.5" customHeight="1" x14ac:dyDescent="0.3">
      <c r="A114" s="613"/>
      <c r="B114" s="835"/>
      <c r="C114" s="614"/>
      <c r="D114" s="306"/>
      <c r="E114" s="143"/>
      <c r="F114" s="143"/>
      <c r="G114" s="151"/>
      <c r="H114" s="141"/>
      <c r="I114" s="141"/>
      <c r="J114" s="141"/>
      <c r="K114" s="141"/>
      <c r="L114" s="141"/>
      <c r="M114" s="141"/>
      <c r="N114" s="395"/>
      <c r="O114" s="395"/>
      <c r="P114" s="395"/>
      <c r="Q114" s="437"/>
      <c r="R114" s="437"/>
      <c r="S114" s="437"/>
      <c r="T114" s="141"/>
      <c r="U114" s="169"/>
      <c r="V114" s="141"/>
      <c r="W114" s="485"/>
      <c r="X114" s="485"/>
      <c r="Y114" s="485"/>
      <c r="Z114" s="528"/>
      <c r="AA114" s="548"/>
      <c r="AB114" s="548"/>
      <c r="AC114" s="562"/>
      <c r="AD114" s="548"/>
      <c r="AE114" s="172"/>
      <c r="AF114" s="169"/>
      <c r="AG114" s="169"/>
      <c r="AH114" s="172"/>
      <c r="AI114" s="169"/>
      <c r="AJ114" s="633"/>
      <c r="AK114" s="650"/>
      <c r="AL114" s="650"/>
      <c r="AM114" s="172"/>
      <c r="AN114" s="141"/>
      <c r="AO114" s="172"/>
      <c r="AP114" s="169"/>
      <c r="AQ114" s="169"/>
      <c r="AR114" s="172"/>
      <c r="AS114" s="141"/>
      <c r="AT114" s="633"/>
      <c r="AU114" s="650"/>
      <c r="AV114" s="650"/>
      <c r="AW114" s="633"/>
      <c r="AX114" s="636"/>
      <c r="AY114" s="172"/>
      <c r="AZ114" s="172"/>
      <c r="BA114" s="141"/>
      <c r="BB114" s="612"/>
      <c r="BC114" s="201"/>
    </row>
    <row r="115" spans="1:55" ht="21" customHeight="1" x14ac:dyDescent="0.3">
      <c r="A115" s="821"/>
      <c r="B115" s="808" t="s">
        <v>311</v>
      </c>
      <c r="C115" s="832"/>
      <c r="D115" s="147" t="s">
        <v>41</v>
      </c>
      <c r="E115" s="140">
        <f>E89</f>
        <v>64462.3</v>
      </c>
      <c r="F115" s="140">
        <f>F118</f>
        <v>49423.600000000006</v>
      </c>
      <c r="G115" s="151">
        <f t="shared" si="41"/>
        <v>76.670550073453796</v>
      </c>
      <c r="H115" s="140">
        <f>H89</f>
        <v>3511.8</v>
      </c>
      <c r="I115" s="140">
        <f>I89</f>
        <v>3511.8</v>
      </c>
      <c r="J115" s="140"/>
      <c r="K115" s="140"/>
      <c r="L115" s="140"/>
      <c r="M115" s="140"/>
      <c r="N115" s="400"/>
      <c r="O115" s="400"/>
      <c r="P115" s="400"/>
      <c r="Q115" s="442">
        <f>Q118</f>
        <v>341.90000000000003</v>
      </c>
      <c r="R115" s="442">
        <f t="shared" ref="R115:BA115" si="60">R118</f>
        <v>344.8</v>
      </c>
      <c r="S115" s="442">
        <f t="shared" si="60"/>
        <v>0</v>
      </c>
      <c r="T115" s="140">
        <f t="shared" si="60"/>
        <v>7090.6</v>
      </c>
      <c r="U115" s="140">
        <f t="shared" si="60"/>
        <v>7087.7000000000007</v>
      </c>
      <c r="V115" s="140">
        <f t="shared" si="60"/>
        <v>0</v>
      </c>
      <c r="W115" s="490">
        <f t="shared" si="60"/>
        <v>3743</v>
      </c>
      <c r="X115" s="490">
        <f t="shared" si="60"/>
        <v>3743</v>
      </c>
      <c r="Y115" s="490">
        <f t="shared" si="60"/>
        <v>0</v>
      </c>
      <c r="Z115" s="539">
        <f t="shared" si="60"/>
        <v>4235.8</v>
      </c>
      <c r="AA115" s="539">
        <f t="shared" si="60"/>
        <v>0</v>
      </c>
      <c r="AB115" s="539">
        <f t="shared" si="60"/>
        <v>0</v>
      </c>
      <c r="AC115" s="539">
        <f t="shared" si="60"/>
        <v>4235.8</v>
      </c>
      <c r="AD115" s="539">
        <f t="shared" si="60"/>
        <v>0</v>
      </c>
      <c r="AE115" s="140">
        <f t="shared" si="60"/>
        <v>12196.1</v>
      </c>
      <c r="AF115" s="140">
        <f t="shared" si="60"/>
        <v>0</v>
      </c>
      <c r="AG115" s="140">
        <f t="shared" si="60"/>
        <v>0</v>
      </c>
      <c r="AH115" s="140">
        <f t="shared" si="60"/>
        <v>12196.1</v>
      </c>
      <c r="AI115" s="140">
        <f t="shared" si="60"/>
        <v>0</v>
      </c>
      <c r="AJ115" s="646">
        <f t="shared" si="60"/>
        <v>13880.8</v>
      </c>
      <c r="AK115" s="646">
        <f t="shared" si="60"/>
        <v>13880.8</v>
      </c>
      <c r="AL115" s="646">
        <f t="shared" si="60"/>
        <v>0</v>
      </c>
      <c r="AM115" s="442">
        <f t="shared" si="60"/>
        <v>0</v>
      </c>
      <c r="AN115" s="442">
        <f t="shared" si="60"/>
        <v>0</v>
      </c>
      <c r="AO115" s="140">
        <f t="shared" si="60"/>
        <v>1719.8</v>
      </c>
      <c r="AP115" s="140">
        <f t="shared" si="60"/>
        <v>0</v>
      </c>
      <c r="AQ115" s="140">
        <f t="shared" si="60"/>
        <v>0</v>
      </c>
      <c r="AR115" s="140">
        <f t="shared" si="60"/>
        <v>1719.8</v>
      </c>
      <c r="AS115" s="140">
        <f t="shared" si="60"/>
        <v>0</v>
      </c>
      <c r="AT115" s="646">
        <f t="shared" si="60"/>
        <v>12895.199999999999</v>
      </c>
      <c r="AU115" s="646">
        <f t="shared" si="60"/>
        <v>0</v>
      </c>
      <c r="AV115" s="646">
        <f t="shared" si="60"/>
        <v>0</v>
      </c>
      <c r="AW115" s="646">
        <f t="shared" si="60"/>
        <v>2022.8</v>
      </c>
      <c r="AX115" s="646">
        <f t="shared" si="60"/>
        <v>0</v>
      </c>
      <c r="AY115" s="442">
        <f t="shared" si="60"/>
        <v>4116.3</v>
      </c>
      <c r="AZ115" s="442">
        <f t="shared" si="60"/>
        <v>0</v>
      </c>
      <c r="BA115" s="442">
        <f t="shared" si="60"/>
        <v>0</v>
      </c>
      <c r="BB115" s="803"/>
      <c r="BC115" s="201">
        <f t="shared" si="22"/>
        <v>63731.3</v>
      </c>
    </row>
    <row r="116" spans="1:55" ht="15.65" x14ac:dyDescent="0.3">
      <c r="A116" s="822"/>
      <c r="B116" s="809"/>
      <c r="C116" s="833"/>
      <c r="D116" s="149" t="s">
        <v>37</v>
      </c>
      <c r="E116" s="140">
        <f>E90</f>
        <v>0</v>
      </c>
      <c r="F116" s="140">
        <f t="shared" si="54"/>
        <v>0</v>
      </c>
      <c r="G116" s="151" t="e">
        <f t="shared" si="41"/>
        <v>#DIV/0!</v>
      </c>
      <c r="H116" s="140">
        <f>H90</f>
        <v>0</v>
      </c>
      <c r="I116" s="143"/>
      <c r="J116" s="143"/>
      <c r="K116" s="143"/>
      <c r="L116" s="143"/>
      <c r="M116" s="143"/>
      <c r="N116" s="390"/>
      <c r="O116" s="390"/>
      <c r="P116" s="390"/>
      <c r="Q116" s="433"/>
      <c r="R116" s="433"/>
      <c r="S116" s="433"/>
      <c r="T116" s="143"/>
      <c r="U116" s="165"/>
      <c r="V116" s="143"/>
      <c r="W116" s="481"/>
      <c r="X116" s="481"/>
      <c r="Y116" s="481"/>
      <c r="Z116" s="521"/>
      <c r="AA116" s="522"/>
      <c r="AB116" s="524"/>
      <c r="AC116" s="558"/>
      <c r="AD116" s="545"/>
      <c r="AE116" s="143"/>
      <c r="AF116" s="166"/>
      <c r="AG116" s="167"/>
      <c r="AH116" s="168"/>
      <c r="AI116" s="165"/>
      <c r="AJ116" s="629"/>
      <c r="AK116" s="627"/>
      <c r="AL116" s="628"/>
      <c r="AM116" s="204"/>
      <c r="AN116" s="143"/>
      <c r="AO116" s="143"/>
      <c r="AP116" s="166"/>
      <c r="AQ116" s="167"/>
      <c r="AR116" s="204"/>
      <c r="AS116" s="143"/>
      <c r="AT116" s="629"/>
      <c r="AU116" s="706"/>
      <c r="AV116" s="706"/>
      <c r="AW116" s="702"/>
      <c r="AX116" s="629"/>
      <c r="AY116" s="143"/>
      <c r="AZ116" s="204"/>
      <c r="BA116" s="143"/>
      <c r="BB116" s="804"/>
      <c r="BC116" s="201">
        <f t="shared" si="22"/>
        <v>0</v>
      </c>
    </row>
    <row r="117" spans="1:55" ht="33.049999999999997" customHeight="1" x14ac:dyDescent="0.3">
      <c r="A117" s="822"/>
      <c r="B117" s="809"/>
      <c r="C117" s="833"/>
      <c r="D117" s="149" t="s">
        <v>2</v>
      </c>
      <c r="E117" s="140">
        <f>E91</f>
        <v>50</v>
      </c>
      <c r="F117" s="140">
        <f>F91</f>
        <v>50</v>
      </c>
      <c r="G117" s="151">
        <f t="shared" si="41"/>
        <v>100</v>
      </c>
      <c r="H117" s="140">
        <f>H91</f>
        <v>0</v>
      </c>
      <c r="I117" s="146"/>
      <c r="J117" s="146"/>
      <c r="K117" s="146"/>
      <c r="L117" s="146"/>
      <c r="M117" s="146"/>
      <c r="N117" s="397"/>
      <c r="O117" s="397"/>
      <c r="P117" s="397"/>
      <c r="Q117" s="439"/>
      <c r="R117" s="439"/>
      <c r="S117" s="439"/>
      <c r="T117" s="146"/>
      <c r="U117" s="248"/>
      <c r="V117" s="146"/>
      <c r="W117" s="487"/>
      <c r="X117" s="487"/>
      <c r="Y117" s="487"/>
      <c r="Z117" s="533"/>
      <c r="AA117" s="534"/>
      <c r="AB117" s="536"/>
      <c r="AC117" s="560"/>
      <c r="AD117" s="547"/>
      <c r="AE117" s="146"/>
      <c r="AF117" s="211"/>
      <c r="AG117" s="213"/>
      <c r="AH117" s="210"/>
      <c r="AI117" s="248"/>
      <c r="AJ117" s="641"/>
      <c r="AK117" s="639"/>
      <c r="AL117" s="640"/>
      <c r="AM117" s="214"/>
      <c r="AN117" s="146"/>
      <c r="AO117" s="146"/>
      <c r="AP117" s="211"/>
      <c r="AQ117" s="213"/>
      <c r="AR117" s="214"/>
      <c r="AS117" s="146"/>
      <c r="AT117" s="641"/>
      <c r="AU117" s="707"/>
      <c r="AV117" s="707"/>
      <c r="AW117" s="704"/>
      <c r="AX117" s="641"/>
      <c r="AY117" s="146"/>
      <c r="AZ117" s="214"/>
      <c r="BA117" s="146"/>
      <c r="BB117" s="804"/>
      <c r="BC117" s="201">
        <f t="shared" si="22"/>
        <v>0</v>
      </c>
    </row>
    <row r="118" spans="1:55" ht="21" customHeight="1" x14ac:dyDescent="0.3">
      <c r="A118" s="822"/>
      <c r="B118" s="809"/>
      <c r="C118" s="833"/>
      <c r="D118" s="152" t="s">
        <v>332</v>
      </c>
      <c r="E118" s="140">
        <f>E92</f>
        <v>64412.3</v>
      </c>
      <c r="F118" s="140">
        <f>I118+L118+O118+R118+U118+X118+AC118+AH118+AM118+AR118+AW118+AZ118+AK118</f>
        <v>49423.600000000006</v>
      </c>
      <c r="G118" s="151">
        <f t="shared" si="41"/>
        <v>76.73006553096225</v>
      </c>
      <c r="H118" s="140">
        <f>H92</f>
        <v>3511.8</v>
      </c>
      <c r="I118" s="140">
        <f t="shared" ref="I118:BA118" si="61">I92</f>
        <v>3511.8</v>
      </c>
      <c r="J118" s="140">
        <f t="shared" si="61"/>
        <v>0</v>
      </c>
      <c r="K118" s="140">
        <f t="shared" si="61"/>
        <v>17.899999999999999</v>
      </c>
      <c r="L118" s="140">
        <f t="shared" si="61"/>
        <v>17.899999999999999</v>
      </c>
      <c r="M118" s="140">
        <f t="shared" si="61"/>
        <v>0</v>
      </c>
      <c r="N118" s="400">
        <f t="shared" si="61"/>
        <v>663.1</v>
      </c>
      <c r="O118" s="400">
        <f t="shared" si="61"/>
        <v>663.1</v>
      </c>
      <c r="P118" s="400">
        <f t="shared" si="61"/>
        <v>0</v>
      </c>
      <c r="Q118" s="442">
        <f t="shared" si="61"/>
        <v>341.90000000000003</v>
      </c>
      <c r="R118" s="442">
        <f t="shared" si="61"/>
        <v>344.8</v>
      </c>
      <c r="S118" s="442">
        <f t="shared" si="61"/>
        <v>0</v>
      </c>
      <c r="T118" s="140">
        <f t="shared" si="61"/>
        <v>7090.6</v>
      </c>
      <c r="U118" s="140">
        <f t="shared" si="61"/>
        <v>7087.7000000000007</v>
      </c>
      <c r="V118" s="140">
        <f t="shared" si="61"/>
        <v>0</v>
      </c>
      <c r="W118" s="490">
        <f t="shared" si="61"/>
        <v>3743</v>
      </c>
      <c r="X118" s="490">
        <f t="shared" si="61"/>
        <v>3743</v>
      </c>
      <c r="Y118" s="490">
        <f t="shared" si="61"/>
        <v>0</v>
      </c>
      <c r="Z118" s="539">
        <f t="shared" si="61"/>
        <v>4235.8</v>
      </c>
      <c r="AA118" s="539">
        <f t="shared" si="61"/>
        <v>0</v>
      </c>
      <c r="AB118" s="539">
        <f t="shared" si="61"/>
        <v>0</v>
      </c>
      <c r="AC118" s="539">
        <f t="shared" si="61"/>
        <v>4235.8</v>
      </c>
      <c r="AD118" s="539">
        <f t="shared" si="61"/>
        <v>0</v>
      </c>
      <c r="AE118" s="140">
        <f t="shared" si="61"/>
        <v>12196.1</v>
      </c>
      <c r="AF118" s="140">
        <f t="shared" si="61"/>
        <v>0</v>
      </c>
      <c r="AG118" s="140">
        <f t="shared" si="61"/>
        <v>0</v>
      </c>
      <c r="AH118" s="140">
        <f t="shared" si="61"/>
        <v>12196.1</v>
      </c>
      <c r="AI118" s="140">
        <f t="shared" si="61"/>
        <v>0</v>
      </c>
      <c r="AJ118" s="646">
        <f t="shared" si="61"/>
        <v>13880.8</v>
      </c>
      <c r="AK118" s="646">
        <f t="shared" si="61"/>
        <v>13880.8</v>
      </c>
      <c r="AL118" s="646">
        <f t="shared" si="61"/>
        <v>0</v>
      </c>
      <c r="AM118" s="140">
        <f t="shared" si="61"/>
        <v>0</v>
      </c>
      <c r="AN118" s="140">
        <f t="shared" si="61"/>
        <v>0</v>
      </c>
      <c r="AO118" s="140">
        <f t="shared" si="61"/>
        <v>1719.8</v>
      </c>
      <c r="AP118" s="140">
        <f t="shared" si="61"/>
        <v>0</v>
      </c>
      <c r="AQ118" s="140">
        <f t="shared" si="61"/>
        <v>0</v>
      </c>
      <c r="AR118" s="140">
        <f t="shared" si="61"/>
        <v>1719.8</v>
      </c>
      <c r="AS118" s="140">
        <f t="shared" si="61"/>
        <v>0</v>
      </c>
      <c r="AT118" s="646">
        <f t="shared" si="61"/>
        <v>12895.199999999999</v>
      </c>
      <c r="AU118" s="646">
        <f t="shared" si="61"/>
        <v>0</v>
      </c>
      <c r="AV118" s="646">
        <f t="shared" si="61"/>
        <v>0</v>
      </c>
      <c r="AW118" s="646">
        <f t="shared" si="61"/>
        <v>2022.8</v>
      </c>
      <c r="AX118" s="646">
        <f t="shared" si="61"/>
        <v>0</v>
      </c>
      <c r="AY118" s="140">
        <f t="shared" si="61"/>
        <v>4116.3</v>
      </c>
      <c r="AZ118" s="140">
        <f t="shared" si="61"/>
        <v>0</v>
      </c>
      <c r="BA118" s="140">
        <f t="shared" si="61"/>
        <v>0</v>
      </c>
      <c r="BB118" s="804"/>
      <c r="BC118" s="201">
        <f t="shared" si="22"/>
        <v>64412.3</v>
      </c>
    </row>
    <row r="119" spans="1:55" ht="29" customHeight="1" x14ac:dyDescent="0.3">
      <c r="A119" s="822"/>
      <c r="B119" s="809"/>
      <c r="C119" s="833"/>
      <c r="D119" s="153" t="s">
        <v>270</v>
      </c>
      <c r="E119" s="140">
        <f>E93</f>
        <v>0</v>
      </c>
      <c r="F119" s="141"/>
      <c r="G119" s="145"/>
      <c r="H119" s="140">
        <f>H93</f>
        <v>0</v>
      </c>
      <c r="I119" s="141"/>
      <c r="J119" s="141"/>
      <c r="K119" s="141"/>
      <c r="L119" s="141"/>
      <c r="M119" s="141"/>
      <c r="N119" s="395"/>
      <c r="O119" s="395"/>
      <c r="P119" s="395"/>
      <c r="Q119" s="437"/>
      <c r="R119" s="437"/>
      <c r="S119" s="437"/>
      <c r="T119" s="141"/>
      <c r="U119" s="169"/>
      <c r="V119" s="141"/>
      <c r="W119" s="485"/>
      <c r="X119" s="485"/>
      <c r="Y119" s="485"/>
      <c r="Z119" s="528"/>
      <c r="AA119" s="529"/>
      <c r="AB119" s="531"/>
      <c r="AC119" s="562"/>
      <c r="AD119" s="548"/>
      <c r="AE119" s="141"/>
      <c r="AF119" s="170"/>
      <c r="AG119" s="171"/>
      <c r="AH119" s="172"/>
      <c r="AI119" s="169"/>
      <c r="AJ119" s="636"/>
      <c r="AK119" s="634"/>
      <c r="AL119" s="635"/>
      <c r="AM119" s="206"/>
      <c r="AN119" s="141"/>
      <c r="AO119" s="141"/>
      <c r="AP119" s="170"/>
      <c r="AQ119" s="171"/>
      <c r="AR119" s="206"/>
      <c r="AS119" s="141"/>
      <c r="AT119" s="636"/>
      <c r="AU119" s="650"/>
      <c r="AV119" s="650"/>
      <c r="AW119" s="703"/>
      <c r="AX119" s="636"/>
      <c r="AY119" s="141"/>
      <c r="AZ119" s="206"/>
      <c r="BA119" s="141"/>
      <c r="BB119" s="804"/>
      <c r="BC119" s="201">
        <f t="shared" ref="BC119:BC179" si="62">H119+K119+N119+Q119+T119+W119+Z119+AE119+AJ119+AO119+AT119+AY119</f>
        <v>0</v>
      </c>
    </row>
    <row r="120" spans="1:55" ht="29" hidden="1" customHeight="1" x14ac:dyDescent="0.3">
      <c r="A120" s="260"/>
      <c r="B120" s="808" t="s">
        <v>278</v>
      </c>
      <c r="C120" s="832"/>
      <c r="D120" s="147" t="s">
        <v>41</v>
      </c>
      <c r="E120" s="141"/>
      <c r="F120" s="141"/>
      <c r="G120" s="145"/>
      <c r="H120" s="141"/>
      <c r="I120" s="141"/>
      <c r="J120" s="141"/>
      <c r="K120" s="141"/>
      <c r="L120" s="141"/>
      <c r="M120" s="141"/>
      <c r="N120" s="395"/>
      <c r="O120" s="395"/>
      <c r="P120" s="394"/>
      <c r="Q120" s="437"/>
      <c r="R120" s="437"/>
      <c r="S120" s="437"/>
      <c r="T120" s="141"/>
      <c r="U120" s="169"/>
      <c r="V120" s="141"/>
      <c r="W120" s="485"/>
      <c r="X120" s="485"/>
      <c r="Y120" s="485"/>
      <c r="Z120" s="528"/>
      <c r="AA120" s="529"/>
      <c r="AB120" s="531"/>
      <c r="AC120" s="562"/>
      <c r="AD120" s="548"/>
      <c r="AE120" s="141"/>
      <c r="AF120" s="170"/>
      <c r="AG120" s="171"/>
      <c r="AH120" s="172"/>
      <c r="AI120" s="169"/>
      <c r="AJ120" s="636"/>
      <c r="AK120" s="634"/>
      <c r="AL120" s="635"/>
      <c r="AM120" s="172"/>
      <c r="AN120" s="169"/>
      <c r="AO120" s="141"/>
      <c r="AP120" s="170"/>
      <c r="AQ120" s="171"/>
      <c r="AR120" s="172"/>
      <c r="AS120" s="169"/>
      <c r="AT120" s="636"/>
      <c r="AU120" s="650"/>
      <c r="AV120" s="650"/>
      <c r="AW120" s="633"/>
      <c r="AX120" s="650"/>
      <c r="AY120" s="145"/>
      <c r="AZ120" s="172"/>
      <c r="BA120" s="169"/>
      <c r="BB120" s="162"/>
      <c r="BC120" s="201">
        <f t="shared" si="62"/>
        <v>0</v>
      </c>
    </row>
    <row r="121" spans="1:55" ht="29" hidden="1" customHeight="1" x14ac:dyDescent="0.3">
      <c r="A121" s="260"/>
      <c r="B121" s="809"/>
      <c r="C121" s="833"/>
      <c r="D121" s="149" t="s">
        <v>37</v>
      </c>
      <c r="E121" s="141"/>
      <c r="F121" s="141"/>
      <c r="G121" s="145"/>
      <c r="H121" s="141"/>
      <c r="I121" s="141"/>
      <c r="J121" s="141"/>
      <c r="K121" s="141"/>
      <c r="L121" s="141"/>
      <c r="M121" s="141"/>
      <c r="N121" s="395"/>
      <c r="O121" s="395"/>
      <c r="P121" s="394"/>
      <c r="Q121" s="437"/>
      <c r="R121" s="437"/>
      <c r="S121" s="437"/>
      <c r="T121" s="141"/>
      <c r="U121" s="169"/>
      <c r="V121" s="141"/>
      <c r="W121" s="485"/>
      <c r="X121" s="485"/>
      <c r="Y121" s="485"/>
      <c r="Z121" s="528"/>
      <c r="AA121" s="529"/>
      <c r="AB121" s="531"/>
      <c r="AC121" s="562"/>
      <c r="AD121" s="548"/>
      <c r="AE121" s="141"/>
      <c r="AF121" s="170"/>
      <c r="AG121" s="171"/>
      <c r="AH121" s="172"/>
      <c r="AI121" s="169"/>
      <c r="AJ121" s="636"/>
      <c r="AK121" s="634"/>
      <c r="AL121" s="635"/>
      <c r="AM121" s="172"/>
      <c r="AN121" s="169"/>
      <c r="AO121" s="141"/>
      <c r="AP121" s="170"/>
      <c r="AQ121" s="171"/>
      <c r="AR121" s="172"/>
      <c r="AS121" s="169"/>
      <c r="AT121" s="636"/>
      <c r="AU121" s="650"/>
      <c r="AV121" s="650"/>
      <c r="AW121" s="633"/>
      <c r="AX121" s="650"/>
      <c r="AY121" s="145"/>
      <c r="AZ121" s="172"/>
      <c r="BA121" s="169"/>
      <c r="BB121" s="162"/>
      <c r="BC121" s="201">
        <f t="shared" si="62"/>
        <v>0</v>
      </c>
    </row>
    <row r="122" spans="1:55" ht="29" hidden="1" customHeight="1" x14ac:dyDescent="0.3">
      <c r="A122" s="260"/>
      <c r="B122" s="809"/>
      <c r="C122" s="833"/>
      <c r="D122" s="149" t="s">
        <v>2</v>
      </c>
      <c r="E122" s="141"/>
      <c r="F122" s="141"/>
      <c r="G122" s="145"/>
      <c r="H122" s="141"/>
      <c r="I122" s="141"/>
      <c r="J122" s="141"/>
      <c r="K122" s="141"/>
      <c r="L122" s="141"/>
      <c r="M122" s="141"/>
      <c r="N122" s="395"/>
      <c r="O122" s="395"/>
      <c r="P122" s="394"/>
      <c r="Q122" s="437"/>
      <c r="R122" s="437"/>
      <c r="S122" s="437"/>
      <c r="T122" s="141"/>
      <c r="U122" s="169"/>
      <c r="V122" s="141"/>
      <c r="W122" s="485"/>
      <c r="X122" s="485"/>
      <c r="Y122" s="485"/>
      <c r="Z122" s="528"/>
      <c r="AA122" s="529"/>
      <c r="AB122" s="531"/>
      <c r="AC122" s="562"/>
      <c r="AD122" s="548"/>
      <c r="AE122" s="141"/>
      <c r="AF122" s="170"/>
      <c r="AG122" s="171"/>
      <c r="AH122" s="172"/>
      <c r="AI122" s="169"/>
      <c r="AJ122" s="636"/>
      <c r="AK122" s="634"/>
      <c r="AL122" s="635"/>
      <c r="AM122" s="172"/>
      <c r="AN122" s="169"/>
      <c r="AO122" s="141"/>
      <c r="AP122" s="170"/>
      <c r="AQ122" s="171"/>
      <c r="AR122" s="172"/>
      <c r="AS122" s="169"/>
      <c r="AT122" s="636"/>
      <c r="AU122" s="650"/>
      <c r="AV122" s="650"/>
      <c r="AW122" s="633"/>
      <c r="AX122" s="650"/>
      <c r="AY122" s="145"/>
      <c r="AZ122" s="172"/>
      <c r="BA122" s="169"/>
      <c r="BB122" s="162"/>
      <c r="BC122" s="201">
        <f t="shared" si="62"/>
        <v>0</v>
      </c>
    </row>
    <row r="123" spans="1:55" ht="29" hidden="1" customHeight="1" x14ac:dyDescent="0.3">
      <c r="A123" s="260"/>
      <c r="B123" s="809"/>
      <c r="C123" s="833"/>
      <c r="D123" s="152" t="s">
        <v>43</v>
      </c>
      <c r="E123" s="141"/>
      <c r="F123" s="141"/>
      <c r="G123" s="145"/>
      <c r="H123" s="141"/>
      <c r="I123" s="141"/>
      <c r="J123" s="141"/>
      <c r="K123" s="141"/>
      <c r="L123" s="141"/>
      <c r="M123" s="141"/>
      <c r="N123" s="395"/>
      <c r="O123" s="395"/>
      <c r="P123" s="394"/>
      <c r="Q123" s="437"/>
      <c r="R123" s="437"/>
      <c r="S123" s="437"/>
      <c r="T123" s="141"/>
      <c r="U123" s="169"/>
      <c r="V123" s="141"/>
      <c r="W123" s="485"/>
      <c r="X123" s="485"/>
      <c r="Y123" s="485"/>
      <c r="Z123" s="528"/>
      <c r="AA123" s="529"/>
      <c r="AB123" s="531"/>
      <c r="AC123" s="562"/>
      <c r="AD123" s="548"/>
      <c r="AE123" s="141"/>
      <c r="AF123" s="170"/>
      <c r="AG123" s="171"/>
      <c r="AH123" s="172"/>
      <c r="AI123" s="169"/>
      <c r="AJ123" s="636"/>
      <c r="AK123" s="634"/>
      <c r="AL123" s="635"/>
      <c r="AM123" s="172"/>
      <c r="AN123" s="169"/>
      <c r="AO123" s="141"/>
      <c r="AP123" s="170"/>
      <c r="AQ123" s="171"/>
      <c r="AR123" s="172"/>
      <c r="AS123" s="169"/>
      <c r="AT123" s="636"/>
      <c r="AU123" s="650"/>
      <c r="AV123" s="650"/>
      <c r="AW123" s="633"/>
      <c r="AX123" s="650"/>
      <c r="AY123" s="145"/>
      <c r="AZ123" s="172"/>
      <c r="BA123" s="169"/>
      <c r="BB123" s="162"/>
      <c r="BC123" s="201">
        <f t="shared" si="62"/>
        <v>0</v>
      </c>
    </row>
    <row r="124" spans="1:55" ht="29" hidden="1" customHeight="1" x14ac:dyDescent="0.3">
      <c r="A124" s="260"/>
      <c r="B124" s="810"/>
      <c r="C124" s="845"/>
      <c r="D124" s="153" t="s">
        <v>270</v>
      </c>
      <c r="E124" s="141"/>
      <c r="F124" s="141"/>
      <c r="G124" s="145"/>
      <c r="H124" s="141"/>
      <c r="I124" s="141"/>
      <c r="J124" s="141"/>
      <c r="K124" s="141"/>
      <c r="L124" s="141"/>
      <c r="M124" s="141"/>
      <c r="N124" s="395"/>
      <c r="O124" s="395"/>
      <c r="P124" s="394"/>
      <c r="Q124" s="437"/>
      <c r="R124" s="437"/>
      <c r="S124" s="437"/>
      <c r="T124" s="141"/>
      <c r="U124" s="169"/>
      <c r="V124" s="141"/>
      <c r="W124" s="485"/>
      <c r="X124" s="485"/>
      <c r="Y124" s="485"/>
      <c r="Z124" s="528"/>
      <c r="AA124" s="529"/>
      <c r="AB124" s="531"/>
      <c r="AC124" s="562"/>
      <c r="AD124" s="548"/>
      <c r="AE124" s="141"/>
      <c r="AF124" s="170"/>
      <c r="AG124" s="171"/>
      <c r="AH124" s="172"/>
      <c r="AI124" s="169"/>
      <c r="AJ124" s="636"/>
      <c r="AK124" s="634"/>
      <c r="AL124" s="635"/>
      <c r="AM124" s="172"/>
      <c r="AN124" s="169"/>
      <c r="AO124" s="141"/>
      <c r="AP124" s="170"/>
      <c r="AQ124" s="171"/>
      <c r="AR124" s="172"/>
      <c r="AS124" s="169"/>
      <c r="AT124" s="636"/>
      <c r="AU124" s="650"/>
      <c r="AV124" s="650"/>
      <c r="AW124" s="633"/>
      <c r="AX124" s="650"/>
      <c r="AY124" s="145"/>
      <c r="AZ124" s="172"/>
      <c r="BA124" s="169"/>
      <c r="BB124" s="162"/>
      <c r="BC124" s="201">
        <f t="shared" si="62"/>
        <v>0</v>
      </c>
    </row>
    <row r="125" spans="1:55" ht="21.8" customHeight="1" x14ac:dyDescent="0.3">
      <c r="A125" s="813" t="s">
        <v>312</v>
      </c>
      <c r="B125" s="814"/>
      <c r="C125" s="814"/>
      <c r="D125" s="814"/>
      <c r="E125" s="814"/>
      <c r="F125" s="814"/>
      <c r="G125" s="814"/>
      <c r="H125" s="814"/>
      <c r="I125" s="814"/>
      <c r="J125" s="814"/>
      <c r="K125" s="814"/>
      <c r="L125" s="814"/>
      <c r="M125" s="814"/>
      <c r="N125" s="814"/>
      <c r="O125" s="814"/>
      <c r="P125" s="814"/>
      <c r="Q125" s="814"/>
      <c r="R125" s="814"/>
      <c r="S125" s="814"/>
      <c r="T125" s="814"/>
      <c r="U125" s="814"/>
      <c r="V125" s="814"/>
      <c r="W125" s="814"/>
      <c r="X125" s="814"/>
      <c r="Y125" s="814"/>
      <c r="Z125" s="814"/>
      <c r="AA125" s="814"/>
      <c r="AB125" s="814"/>
      <c r="AC125" s="814"/>
      <c r="AD125" s="814"/>
      <c r="AE125" s="814"/>
      <c r="AF125" s="814"/>
      <c r="AG125" s="814"/>
      <c r="AH125" s="814"/>
      <c r="AI125" s="814"/>
      <c r="AJ125" s="814"/>
      <c r="AK125" s="814"/>
      <c r="AL125" s="814"/>
      <c r="AM125" s="814"/>
      <c r="AN125" s="814"/>
      <c r="AO125" s="814"/>
      <c r="AP125" s="814"/>
      <c r="AQ125" s="814"/>
      <c r="AR125" s="814"/>
      <c r="AS125" s="814"/>
      <c r="AT125" s="814"/>
      <c r="AU125" s="814"/>
      <c r="AV125" s="814"/>
      <c r="AW125" s="814"/>
      <c r="AX125" s="814"/>
      <c r="AY125" s="814"/>
      <c r="AZ125" s="814"/>
      <c r="BA125" s="814"/>
      <c r="BB125" s="815"/>
      <c r="BC125" s="201">
        <f t="shared" si="62"/>
        <v>0</v>
      </c>
    </row>
    <row r="126" spans="1:55" ht="29" customHeight="1" x14ac:dyDescent="0.3">
      <c r="A126" s="952" t="s">
        <v>313</v>
      </c>
      <c r="B126" s="818" t="s">
        <v>323</v>
      </c>
      <c r="C126" s="818" t="s">
        <v>326</v>
      </c>
      <c r="D126" s="312" t="s">
        <v>41</v>
      </c>
      <c r="E126" s="119">
        <f>H126+K126+N126+Q126+T126+W126+Z126+AE126+AJ126+AO126+AT126+AY126</f>
        <v>152146.29999999999</v>
      </c>
      <c r="F126" s="119">
        <f>I126+L126+O126+R126+U126+X126+AC126+AH126+AM126+AR126+AW126+AZ126</f>
        <v>128901.19999999998</v>
      </c>
      <c r="G126" s="151">
        <f>F126/E126*100</f>
        <v>84.721876246744088</v>
      </c>
      <c r="H126" s="140">
        <f>H131+H136+H141</f>
        <v>7371.2999999999993</v>
      </c>
      <c r="I126" s="140">
        <f t="shared" ref="I126:BA126" si="63">I131+I136+I141</f>
        <v>7371.2999999999993</v>
      </c>
      <c r="J126" s="140">
        <f t="shared" si="63"/>
        <v>0</v>
      </c>
      <c r="K126" s="140">
        <f t="shared" si="63"/>
        <v>13086.2</v>
      </c>
      <c r="L126" s="140">
        <f t="shared" si="63"/>
        <v>13086.2</v>
      </c>
      <c r="M126" s="140">
        <f t="shared" si="63"/>
        <v>0</v>
      </c>
      <c r="N126" s="400">
        <f t="shared" si="63"/>
        <v>12480.2</v>
      </c>
      <c r="O126" s="400">
        <f t="shared" si="63"/>
        <v>12480.2</v>
      </c>
      <c r="P126" s="400">
        <f t="shared" si="63"/>
        <v>0</v>
      </c>
      <c r="Q126" s="442">
        <f t="shared" si="63"/>
        <v>14457.999999999998</v>
      </c>
      <c r="R126" s="442">
        <f t="shared" si="63"/>
        <v>14457.999999999998</v>
      </c>
      <c r="S126" s="442">
        <f t="shared" si="63"/>
        <v>0</v>
      </c>
      <c r="T126" s="140">
        <f t="shared" si="63"/>
        <v>15684.1</v>
      </c>
      <c r="U126" s="140">
        <f t="shared" si="63"/>
        <v>15684.1</v>
      </c>
      <c r="V126" s="140">
        <f t="shared" si="63"/>
        <v>0</v>
      </c>
      <c r="W126" s="490">
        <f>W131+W136+W141</f>
        <v>10973</v>
      </c>
      <c r="X126" s="490">
        <f t="shared" si="63"/>
        <v>10973</v>
      </c>
      <c r="Y126" s="490">
        <f t="shared" si="63"/>
        <v>0</v>
      </c>
      <c r="Z126" s="539">
        <f t="shared" si="63"/>
        <v>24683.7</v>
      </c>
      <c r="AA126" s="539">
        <f t="shared" si="63"/>
        <v>0</v>
      </c>
      <c r="AB126" s="539">
        <f t="shared" si="63"/>
        <v>0</v>
      </c>
      <c r="AC126" s="539">
        <f t="shared" si="63"/>
        <v>24683.7</v>
      </c>
      <c r="AD126" s="539">
        <f t="shared" si="63"/>
        <v>0</v>
      </c>
      <c r="AE126" s="140">
        <f t="shared" si="63"/>
        <v>8860.0000000000018</v>
      </c>
      <c r="AF126" s="140">
        <f t="shared" si="63"/>
        <v>0</v>
      </c>
      <c r="AG126" s="140">
        <f t="shared" si="63"/>
        <v>0</v>
      </c>
      <c r="AH126" s="140">
        <f t="shared" si="63"/>
        <v>8860.0000000000018</v>
      </c>
      <c r="AI126" s="140">
        <f t="shared" si="63"/>
        <v>0</v>
      </c>
      <c r="AJ126" s="646">
        <f t="shared" si="63"/>
        <v>6270.0999999999995</v>
      </c>
      <c r="AK126" s="646">
        <f t="shared" si="63"/>
        <v>6270.0999999999995</v>
      </c>
      <c r="AL126" s="646">
        <f t="shared" si="63"/>
        <v>0</v>
      </c>
      <c r="AM126" s="119">
        <f t="shared" si="63"/>
        <v>0</v>
      </c>
      <c r="AN126" s="119">
        <f t="shared" si="63"/>
        <v>0</v>
      </c>
      <c r="AO126" s="140">
        <f t="shared" si="63"/>
        <v>8450.5</v>
      </c>
      <c r="AP126" s="140">
        <f t="shared" si="63"/>
        <v>0</v>
      </c>
      <c r="AQ126" s="140">
        <f t="shared" si="63"/>
        <v>0</v>
      </c>
      <c r="AR126" s="140">
        <f t="shared" si="63"/>
        <v>8450.5</v>
      </c>
      <c r="AS126" s="140">
        <f t="shared" si="63"/>
        <v>0</v>
      </c>
      <c r="AT126" s="646">
        <f t="shared" si="63"/>
        <v>13880.499999999998</v>
      </c>
      <c r="AU126" s="646">
        <f t="shared" si="63"/>
        <v>0</v>
      </c>
      <c r="AV126" s="646">
        <f t="shared" si="63"/>
        <v>0</v>
      </c>
      <c r="AW126" s="646">
        <f t="shared" si="63"/>
        <v>12854.2</v>
      </c>
      <c r="AX126" s="646">
        <f t="shared" si="63"/>
        <v>0</v>
      </c>
      <c r="AY126" s="119">
        <f t="shared" si="63"/>
        <v>15948.699999999999</v>
      </c>
      <c r="AZ126" s="119">
        <f t="shared" si="63"/>
        <v>0</v>
      </c>
      <c r="BA126" s="119">
        <f t="shared" si="63"/>
        <v>0</v>
      </c>
      <c r="BB126" s="803"/>
      <c r="BC126" s="201">
        <f t="shared" si="62"/>
        <v>152146.29999999999</v>
      </c>
    </row>
    <row r="127" spans="1:55" ht="24.75" hidden="1" customHeight="1" x14ac:dyDescent="0.3">
      <c r="A127" s="953"/>
      <c r="B127" s="955"/>
      <c r="C127" s="819"/>
      <c r="D127" s="306" t="s">
        <v>37</v>
      </c>
      <c r="E127" s="119">
        <f t="shared" ref="E127:E143" si="64">H127+K127+N127+Q127+T127+W127+Z127+AE127+AJ127+AO127+AT127+AY127</f>
        <v>0</v>
      </c>
      <c r="F127" s="119">
        <f t="shared" ref="F127:F150" si="65">I127+L127+O127+R127+U127+X127+AC127+AH127+AM127+AR127+AW127+AZ127</f>
        <v>0</v>
      </c>
      <c r="G127" s="151" t="e">
        <f t="shared" ref="G127:G150" si="66">F127/E127*100</f>
        <v>#DIV/0!</v>
      </c>
      <c r="H127" s="140">
        <f t="shared" ref="H127:W129" si="67">H132+H137+H142</f>
        <v>0</v>
      </c>
      <c r="I127" s="143"/>
      <c r="J127" s="143"/>
      <c r="K127" s="143"/>
      <c r="L127" s="143"/>
      <c r="M127" s="143"/>
      <c r="N127" s="390"/>
      <c r="O127" s="390"/>
      <c r="P127" s="389"/>
      <c r="Q127" s="433"/>
      <c r="R127" s="433"/>
      <c r="S127" s="433"/>
      <c r="T127" s="143"/>
      <c r="U127" s="143"/>
      <c r="V127" s="143"/>
      <c r="W127" s="481"/>
      <c r="X127" s="481"/>
      <c r="Y127" s="481"/>
      <c r="Z127" s="521"/>
      <c r="AA127" s="522"/>
      <c r="AB127" s="524"/>
      <c r="AC127" s="521"/>
      <c r="AD127" s="545"/>
      <c r="AE127" s="143"/>
      <c r="AF127" s="166"/>
      <c r="AG127" s="167"/>
      <c r="AH127" s="168"/>
      <c r="AI127" s="165"/>
      <c r="AJ127" s="629"/>
      <c r="AK127" s="627"/>
      <c r="AL127" s="628"/>
      <c r="AM127" s="155"/>
      <c r="AN127" s="156"/>
      <c r="AO127" s="143"/>
      <c r="AP127" s="166"/>
      <c r="AQ127" s="167"/>
      <c r="AR127" s="168"/>
      <c r="AS127" s="165"/>
      <c r="AT127" s="629"/>
      <c r="AU127" s="706"/>
      <c r="AV127" s="706"/>
      <c r="AW127" s="626"/>
      <c r="AX127" s="706"/>
      <c r="AY127" s="125"/>
      <c r="AZ127" s="120"/>
      <c r="BA127" s="156"/>
      <c r="BB127" s="804"/>
      <c r="BC127" s="201">
        <f t="shared" si="62"/>
        <v>0</v>
      </c>
    </row>
    <row r="128" spans="1:55" ht="35.25" customHeight="1" x14ac:dyDescent="0.3">
      <c r="A128" s="953"/>
      <c r="B128" s="955"/>
      <c r="C128" s="819"/>
      <c r="D128" s="306" t="s">
        <v>2</v>
      </c>
      <c r="E128" s="119">
        <f>E133</f>
        <v>0</v>
      </c>
      <c r="F128" s="119">
        <f t="shared" ref="F128:BA128" si="68">F133</f>
        <v>0</v>
      </c>
      <c r="G128" s="119" t="e">
        <f t="shared" si="68"/>
        <v>#DIV/0!</v>
      </c>
      <c r="H128" s="119">
        <f t="shared" si="68"/>
        <v>0</v>
      </c>
      <c r="I128" s="119">
        <f t="shared" si="68"/>
        <v>0</v>
      </c>
      <c r="J128" s="119">
        <f t="shared" si="68"/>
        <v>0</v>
      </c>
      <c r="K128" s="119">
        <f t="shared" si="68"/>
        <v>0</v>
      </c>
      <c r="L128" s="119">
        <f t="shared" si="68"/>
        <v>0</v>
      </c>
      <c r="M128" s="119">
        <f t="shared" si="68"/>
        <v>0</v>
      </c>
      <c r="N128" s="119">
        <f t="shared" si="68"/>
        <v>0</v>
      </c>
      <c r="O128" s="119">
        <f t="shared" si="68"/>
        <v>0</v>
      </c>
      <c r="P128" s="119">
        <f t="shared" si="68"/>
        <v>0</v>
      </c>
      <c r="Q128" s="119">
        <f t="shared" si="68"/>
        <v>0</v>
      </c>
      <c r="R128" s="119">
        <f t="shared" si="68"/>
        <v>0</v>
      </c>
      <c r="S128" s="119">
        <f t="shared" si="68"/>
        <v>0</v>
      </c>
      <c r="T128" s="140">
        <f t="shared" si="68"/>
        <v>0</v>
      </c>
      <c r="U128" s="140">
        <f t="shared" si="68"/>
        <v>0</v>
      </c>
      <c r="V128" s="140">
        <f t="shared" si="68"/>
        <v>0</v>
      </c>
      <c r="W128" s="490">
        <f t="shared" si="68"/>
        <v>0</v>
      </c>
      <c r="X128" s="490">
        <f t="shared" si="68"/>
        <v>0</v>
      </c>
      <c r="Y128" s="490">
        <f t="shared" si="68"/>
        <v>0</v>
      </c>
      <c r="Z128" s="539">
        <f t="shared" si="68"/>
        <v>0</v>
      </c>
      <c r="AA128" s="539">
        <f t="shared" si="68"/>
        <v>0</v>
      </c>
      <c r="AB128" s="539">
        <f t="shared" si="68"/>
        <v>0</v>
      </c>
      <c r="AC128" s="539">
        <f t="shared" si="68"/>
        <v>0</v>
      </c>
      <c r="AD128" s="539">
        <f t="shared" si="68"/>
        <v>0</v>
      </c>
      <c r="AE128" s="140">
        <f t="shared" si="68"/>
        <v>0</v>
      </c>
      <c r="AF128" s="140">
        <f t="shared" si="68"/>
        <v>0</v>
      </c>
      <c r="AG128" s="140">
        <f t="shared" si="68"/>
        <v>0</v>
      </c>
      <c r="AH128" s="140">
        <f t="shared" si="68"/>
        <v>0</v>
      </c>
      <c r="AI128" s="140">
        <f t="shared" si="68"/>
        <v>0</v>
      </c>
      <c r="AJ128" s="646">
        <f t="shared" si="68"/>
        <v>0</v>
      </c>
      <c r="AK128" s="646">
        <f t="shared" si="68"/>
        <v>0</v>
      </c>
      <c r="AL128" s="646">
        <f t="shared" si="68"/>
        <v>0</v>
      </c>
      <c r="AM128" s="119">
        <f t="shared" si="68"/>
        <v>0</v>
      </c>
      <c r="AN128" s="119">
        <f t="shared" si="68"/>
        <v>0</v>
      </c>
      <c r="AO128" s="140">
        <f t="shared" si="68"/>
        <v>0</v>
      </c>
      <c r="AP128" s="140">
        <f t="shared" si="68"/>
        <v>0</v>
      </c>
      <c r="AQ128" s="140">
        <f t="shared" si="68"/>
        <v>0</v>
      </c>
      <c r="AR128" s="140">
        <f t="shared" si="68"/>
        <v>0</v>
      </c>
      <c r="AS128" s="140">
        <f t="shared" si="68"/>
        <v>0</v>
      </c>
      <c r="AT128" s="646">
        <f t="shared" si="68"/>
        <v>0</v>
      </c>
      <c r="AU128" s="646">
        <f t="shared" si="68"/>
        <v>0</v>
      </c>
      <c r="AV128" s="646">
        <f t="shared" si="68"/>
        <v>0</v>
      </c>
      <c r="AW128" s="646">
        <f t="shared" si="68"/>
        <v>0</v>
      </c>
      <c r="AX128" s="646">
        <f t="shared" si="68"/>
        <v>0</v>
      </c>
      <c r="AY128" s="119">
        <f t="shared" si="68"/>
        <v>0</v>
      </c>
      <c r="AZ128" s="119">
        <f t="shared" si="68"/>
        <v>0</v>
      </c>
      <c r="BA128" s="119">
        <f t="shared" si="68"/>
        <v>0</v>
      </c>
      <c r="BB128" s="804"/>
      <c r="BC128" s="201">
        <f t="shared" si="62"/>
        <v>0</v>
      </c>
    </row>
    <row r="129" spans="1:55" ht="42.75" customHeight="1" x14ac:dyDescent="0.3">
      <c r="A129" s="953"/>
      <c r="B129" s="955"/>
      <c r="C129" s="819"/>
      <c r="D129" s="310" t="s">
        <v>43</v>
      </c>
      <c r="E129" s="119">
        <f>H129+K129+N129+Q129+T129+W129+Z129+AE129+AJ129+AO129+AT129+AY129</f>
        <v>138609.4</v>
      </c>
      <c r="F129" s="119">
        <f>I129+L129+O129+R129+U129+X129+AC129+AH129+AM129+AR129+AW129+AZ129+AK129</f>
        <v>124601.3</v>
      </c>
      <c r="G129" s="151">
        <f t="shared" si="66"/>
        <v>89.893831154308444</v>
      </c>
      <c r="H129" s="140">
        <f t="shared" si="67"/>
        <v>7253.8</v>
      </c>
      <c r="I129" s="140">
        <f t="shared" si="67"/>
        <v>7253.8</v>
      </c>
      <c r="J129" s="140">
        <f t="shared" si="67"/>
        <v>0</v>
      </c>
      <c r="K129" s="140">
        <f t="shared" si="67"/>
        <v>12746.2</v>
      </c>
      <c r="L129" s="140">
        <f t="shared" si="67"/>
        <v>12746.2</v>
      </c>
      <c r="M129" s="140">
        <f t="shared" si="67"/>
        <v>0</v>
      </c>
      <c r="N129" s="400">
        <f t="shared" si="67"/>
        <v>12000</v>
      </c>
      <c r="O129" s="400">
        <f t="shared" si="67"/>
        <v>12000</v>
      </c>
      <c r="P129" s="400">
        <f t="shared" si="67"/>
        <v>0</v>
      </c>
      <c r="Q129" s="442">
        <f t="shared" si="67"/>
        <v>14000</v>
      </c>
      <c r="R129" s="442">
        <f t="shared" si="67"/>
        <v>14000</v>
      </c>
      <c r="S129" s="442">
        <f t="shared" si="67"/>
        <v>0</v>
      </c>
      <c r="T129" s="140">
        <f t="shared" si="67"/>
        <v>15000</v>
      </c>
      <c r="U129" s="140">
        <f t="shared" si="67"/>
        <v>15000</v>
      </c>
      <c r="V129" s="140">
        <f t="shared" si="67"/>
        <v>0</v>
      </c>
      <c r="W129" s="490">
        <f t="shared" si="67"/>
        <v>9400</v>
      </c>
      <c r="X129" s="490">
        <f t="shared" ref="X129:BA129" si="69">X134+X139+X144</f>
        <v>9400</v>
      </c>
      <c r="Y129" s="490">
        <f t="shared" si="69"/>
        <v>0</v>
      </c>
      <c r="Z129" s="539">
        <f t="shared" si="69"/>
        <v>22582.1</v>
      </c>
      <c r="AA129" s="539">
        <f t="shared" si="69"/>
        <v>0</v>
      </c>
      <c r="AB129" s="539">
        <f t="shared" si="69"/>
        <v>0</v>
      </c>
      <c r="AC129" s="539">
        <f t="shared" si="69"/>
        <v>22582.1</v>
      </c>
      <c r="AD129" s="539">
        <f t="shared" si="69"/>
        <v>0</v>
      </c>
      <c r="AE129" s="140">
        <f t="shared" si="69"/>
        <v>6000</v>
      </c>
      <c r="AF129" s="140">
        <f t="shared" si="69"/>
        <v>0</v>
      </c>
      <c r="AG129" s="140">
        <f t="shared" si="69"/>
        <v>0</v>
      </c>
      <c r="AH129" s="140">
        <f t="shared" si="69"/>
        <v>6000</v>
      </c>
      <c r="AI129" s="140">
        <f t="shared" si="69"/>
        <v>0</v>
      </c>
      <c r="AJ129" s="646">
        <f t="shared" si="69"/>
        <v>5500</v>
      </c>
      <c r="AK129" s="646">
        <f t="shared" si="69"/>
        <v>5500</v>
      </c>
      <c r="AL129" s="646">
        <f t="shared" si="69"/>
        <v>0</v>
      </c>
      <c r="AM129" s="119">
        <f t="shared" si="69"/>
        <v>0</v>
      </c>
      <c r="AN129" s="119">
        <f t="shared" si="69"/>
        <v>0</v>
      </c>
      <c r="AO129" s="140">
        <f t="shared" si="69"/>
        <v>7819.2</v>
      </c>
      <c r="AP129" s="140">
        <f t="shared" si="69"/>
        <v>0</v>
      </c>
      <c r="AQ129" s="140">
        <f t="shared" si="69"/>
        <v>0</v>
      </c>
      <c r="AR129" s="140">
        <f t="shared" si="69"/>
        <v>7819.2</v>
      </c>
      <c r="AS129" s="140">
        <f t="shared" si="69"/>
        <v>0</v>
      </c>
      <c r="AT129" s="646">
        <f t="shared" si="69"/>
        <v>12300.000000000002</v>
      </c>
      <c r="AU129" s="646">
        <f t="shared" si="69"/>
        <v>0</v>
      </c>
      <c r="AV129" s="646">
        <f t="shared" si="69"/>
        <v>0</v>
      </c>
      <c r="AW129" s="646">
        <f t="shared" si="69"/>
        <v>12300.000000000002</v>
      </c>
      <c r="AX129" s="646">
        <f t="shared" si="69"/>
        <v>0</v>
      </c>
      <c r="AY129" s="119">
        <f t="shared" si="69"/>
        <v>14008.099999999999</v>
      </c>
      <c r="AZ129" s="119">
        <f t="shared" si="69"/>
        <v>0</v>
      </c>
      <c r="BA129" s="119">
        <f t="shared" si="69"/>
        <v>0</v>
      </c>
      <c r="BB129" s="804"/>
      <c r="BC129" s="201">
        <f t="shared" si="62"/>
        <v>138609.4</v>
      </c>
    </row>
    <row r="130" spans="1:55" ht="62.3" customHeight="1" x14ac:dyDescent="0.3">
      <c r="A130" s="954"/>
      <c r="B130" s="956"/>
      <c r="C130" s="820"/>
      <c r="D130" s="311" t="s">
        <v>355</v>
      </c>
      <c r="E130" s="119">
        <f>E135+E140+E145</f>
        <v>13536.900000000001</v>
      </c>
      <c r="F130" s="119">
        <f>I130+L130+O130+R130+U130+X130+AC130+AH130+AM130+AR130+AW130+AZ130+AK130</f>
        <v>10570</v>
      </c>
      <c r="G130" s="151">
        <f t="shared" si="66"/>
        <v>78.082869785549121</v>
      </c>
      <c r="H130" s="140">
        <f t="shared" ref="H130:BA130" si="70">H135+H140+H145</f>
        <v>117.5</v>
      </c>
      <c r="I130" s="140">
        <f t="shared" si="70"/>
        <v>117.5</v>
      </c>
      <c r="J130" s="140">
        <f t="shared" si="70"/>
        <v>0</v>
      </c>
      <c r="K130" s="140">
        <f t="shared" si="70"/>
        <v>340</v>
      </c>
      <c r="L130" s="140">
        <f t="shared" si="70"/>
        <v>340</v>
      </c>
      <c r="M130" s="140">
        <f t="shared" si="70"/>
        <v>0</v>
      </c>
      <c r="N130" s="400">
        <f t="shared" si="70"/>
        <v>480.2</v>
      </c>
      <c r="O130" s="400">
        <f t="shared" si="70"/>
        <v>480.2</v>
      </c>
      <c r="P130" s="400">
        <f t="shared" si="70"/>
        <v>0</v>
      </c>
      <c r="Q130" s="442">
        <f t="shared" si="70"/>
        <v>458</v>
      </c>
      <c r="R130" s="442">
        <f t="shared" si="70"/>
        <v>458</v>
      </c>
      <c r="S130" s="442">
        <f t="shared" si="70"/>
        <v>0</v>
      </c>
      <c r="T130" s="140">
        <f t="shared" si="70"/>
        <v>684.1</v>
      </c>
      <c r="U130" s="140">
        <f t="shared" si="70"/>
        <v>684.1</v>
      </c>
      <c r="V130" s="140">
        <f t="shared" si="70"/>
        <v>0</v>
      </c>
      <c r="W130" s="490">
        <f t="shared" si="70"/>
        <v>1573</v>
      </c>
      <c r="X130" s="490">
        <f t="shared" si="70"/>
        <v>1573</v>
      </c>
      <c r="Y130" s="490">
        <f t="shared" si="70"/>
        <v>0</v>
      </c>
      <c r="Z130" s="539">
        <f t="shared" si="70"/>
        <v>2101.6</v>
      </c>
      <c r="AA130" s="539">
        <f t="shared" si="70"/>
        <v>0</v>
      </c>
      <c r="AB130" s="539">
        <f t="shared" si="70"/>
        <v>0</v>
      </c>
      <c r="AC130" s="539">
        <f t="shared" si="70"/>
        <v>2101.6</v>
      </c>
      <c r="AD130" s="539">
        <f t="shared" si="70"/>
        <v>0</v>
      </c>
      <c r="AE130" s="140">
        <f t="shared" si="70"/>
        <v>2860</v>
      </c>
      <c r="AF130" s="140">
        <f t="shared" si="70"/>
        <v>0</v>
      </c>
      <c r="AG130" s="140">
        <f t="shared" si="70"/>
        <v>0</v>
      </c>
      <c r="AH130" s="140">
        <f t="shared" si="70"/>
        <v>2860</v>
      </c>
      <c r="AI130" s="140">
        <f t="shared" si="70"/>
        <v>0</v>
      </c>
      <c r="AJ130" s="646">
        <f t="shared" si="70"/>
        <v>770.1</v>
      </c>
      <c r="AK130" s="646">
        <f t="shared" si="70"/>
        <v>770.1</v>
      </c>
      <c r="AL130" s="646">
        <f t="shared" si="70"/>
        <v>0</v>
      </c>
      <c r="AM130" s="119">
        <f t="shared" si="70"/>
        <v>0</v>
      </c>
      <c r="AN130" s="119">
        <f t="shared" si="70"/>
        <v>0</v>
      </c>
      <c r="AO130" s="140">
        <f t="shared" si="70"/>
        <v>631.30000000000007</v>
      </c>
      <c r="AP130" s="140">
        <f t="shared" si="70"/>
        <v>0</v>
      </c>
      <c r="AQ130" s="140">
        <f t="shared" si="70"/>
        <v>0</v>
      </c>
      <c r="AR130" s="140">
        <f t="shared" si="70"/>
        <v>631.30000000000007</v>
      </c>
      <c r="AS130" s="140">
        <f t="shared" si="70"/>
        <v>0</v>
      </c>
      <c r="AT130" s="646">
        <f t="shared" si="70"/>
        <v>1580.5</v>
      </c>
      <c r="AU130" s="646">
        <f t="shared" si="70"/>
        <v>0</v>
      </c>
      <c r="AV130" s="646">
        <f t="shared" si="70"/>
        <v>0</v>
      </c>
      <c r="AW130" s="646">
        <f t="shared" si="70"/>
        <v>554.20000000000005</v>
      </c>
      <c r="AX130" s="646">
        <f t="shared" si="70"/>
        <v>0</v>
      </c>
      <c r="AY130" s="119">
        <f t="shared" si="70"/>
        <v>1940.6000000000001</v>
      </c>
      <c r="AZ130" s="119">
        <f t="shared" si="70"/>
        <v>0</v>
      </c>
      <c r="BA130" s="119">
        <f t="shared" si="70"/>
        <v>0</v>
      </c>
      <c r="BB130" s="804"/>
      <c r="BC130" s="201">
        <f t="shared" si="62"/>
        <v>13536.9</v>
      </c>
    </row>
    <row r="131" spans="1:55" ht="29" customHeight="1" x14ac:dyDescent="0.3">
      <c r="A131" s="836" t="s">
        <v>314</v>
      </c>
      <c r="B131" s="823" t="s">
        <v>356</v>
      </c>
      <c r="C131" s="826" t="s">
        <v>324</v>
      </c>
      <c r="D131" s="147" t="s">
        <v>41</v>
      </c>
      <c r="E131" s="140">
        <f t="shared" si="64"/>
        <v>106190.39999999999</v>
      </c>
      <c r="F131" s="140">
        <f t="shared" si="65"/>
        <v>89647.3</v>
      </c>
      <c r="G131" s="151">
        <f t="shared" si="66"/>
        <v>84.421284786572045</v>
      </c>
      <c r="H131" s="140">
        <f>H132+H133+H134+H135</f>
        <v>3680.9</v>
      </c>
      <c r="I131" s="140">
        <f t="shared" ref="I131:BA131" si="71">I132+I133+I134+I135</f>
        <v>3680.9</v>
      </c>
      <c r="J131" s="140">
        <f t="shared" si="71"/>
        <v>0</v>
      </c>
      <c r="K131" s="140">
        <f t="shared" si="71"/>
        <v>8318</v>
      </c>
      <c r="L131" s="140">
        <f t="shared" si="71"/>
        <v>8318</v>
      </c>
      <c r="M131" s="140">
        <f t="shared" si="71"/>
        <v>0</v>
      </c>
      <c r="N131" s="400">
        <f t="shared" si="71"/>
        <v>9058</v>
      </c>
      <c r="O131" s="400">
        <f t="shared" si="71"/>
        <v>9058</v>
      </c>
      <c r="P131" s="400">
        <f t="shared" si="71"/>
        <v>0</v>
      </c>
      <c r="Q131" s="442">
        <f t="shared" si="71"/>
        <v>10152.4</v>
      </c>
      <c r="R131" s="442">
        <f t="shared" si="71"/>
        <v>10152.4</v>
      </c>
      <c r="S131" s="442">
        <f t="shared" si="71"/>
        <v>0</v>
      </c>
      <c r="T131" s="140">
        <f t="shared" si="71"/>
        <v>11804.4</v>
      </c>
      <c r="U131" s="140">
        <f t="shared" si="71"/>
        <v>11804.4</v>
      </c>
      <c r="V131" s="140">
        <f t="shared" si="71"/>
        <v>0</v>
      </c>
      <c r="W131" s="490">
        <f>W132+W133+W134+W135</f>
        <v>8895.5</v>
      </c>
      <c r="X131" s="490">
        <f t="shared" si="71"/>
        <v>8895.5</v>
      </c>
      <c r="Y131" s="490">
        <f t="shared" si="71"/>
        <v>0</v>
      </c>
      <c r="Z131" s="539">
        <f t="shared" si="71"/>
        <v>16217.099999999999</v>
      </c>
      <c r="AA131" s="539">
        <f t="shared" si="71"/>
        <v>0</v>
      </c>
      <c r="AB131" s="539">
        <f t="shared" si="71"/>
        <v>0</v>
      </c>
      <c r="AC131" s="539">
        <f t="shared" si="71"/>
        <v>16217.099999999999</v>
      </c>
      <c r="AD131" s="539">
        <f t="shared" si="71"/>
        <v>0</v>
      </c>
      <c r="AE131" s="140">
        <f t="shared" si="71"/>
        <v>5329.2000000000007</v>
      </c>
      <c r="AF131" s="140">
        <f t="shared" si="71"/>
        <v>0</v>
      </c>
      <c r="AG131" s="140">
        <f t="shared" si="71"/>
        <v>0</v>
      </c>
      <c r="AH131" s="140">
        <f t="shared" si="71"/>
        <v>5329.2000000000007</v>
      </c>
      <c r="AI131" s="140">
        <f t="shared" si="71"/>
        <v>0</v>
      </c>
      <c r="AJ131" s="646">
        <f t="shared" si="71"/>
        <v>5289.2</v>
      </c>
      <c r="AK131" s="646">
        <f t="shared" si="71"/>
        <v>5289.2</v>
      </c>
      <c r="AL131" s="646">
        <f t="shared" si="71"/>
        <v>0</v>
      </c>
      <c r="AM131" s="140">
        <f t="shared" si="71"/>
        <v>0</v>
      </c>
      <c r="AN131" s="140">
        <f t="shared" si="71"/>
        <v>0</v>
      </c>
      <c r="AO131" s="140">
        <f t="shared" si="71"/>
        <v>5918</v>
      </c>
      <c r="AP131" s="140">
        <f t="shared" si="71"/>
        <v>0</v>
      </c>
      <c r="AQ131" s="140">
        <f t="shared" si="71"/>
        <v>0</v>
      </c>
      <c r="AR131" s="140">
        <f t="shared" si="71"/>
        <v>5918</v>
      </c>
      <c r="AS131" s="140">
        <f t="shared" si="71"/>
        <v>0</v>
      </c>
      <c r="AT131" s="646">
        <f t="shared" si="71"/>
        <v>10383.4</v>
      </c>
      <c r="AU131" s="646">
        <f t="shared" si="71"/>
        <v>0</v>
      </c>
      <c r="AV131" s="646">
        <f t="shared" si="71"/>
        <v>0</v>
      </c>
      <c r="AW131" s="646">
        <f t="shared" si="71"/>
        <v>10273.800000000001</v>
      </c>
      <c r="AX131" s="646">
        <f t="shared" si="71"/>
        <v>0</v>
      </c>
      <c r="AY131" s="140">
        <f t="shared" si="71"/>
        <v>11144.3</v>
      </c>
      <c r="AZ131" s="140">
        <f t="shared" si="71"/>
        <v>0</v>
      </c>
      <c r="BA131" s="140">
        <f t="shared" si="71"/>
        <v>0</v>
      </c>
      <c r="BB131" s="803"/>
      <c r="BC131" s="201">
        <f t="shared" si="62"/>
        <v>106190.39999999999</v>
      </c>
    </row>
    <row r="132" spans="1:55" ht="36" hidden="1" customHeight="1" x14ac:dyDescent="0.3">
      <c r="A132" s="844"/>
      <c r="B132" s="923"/>
      <c r="C132" s="827"/>
      <c r="D132" s="149" t="s">
        <v>37</v>
      </c>
      <c r="E132" s="140">
        <f t="shared" si="64"/>
        <v>0</v>
      </c>
      <c r="F132" s="140">
        <f t="shared" si="65"/>
        <v>0</v>
      </c>
      <c r="G132" s="151" t="e">
        <f t="shared" si="66"/>
        <v>#DIV/0!</v>
      </c>
      <c r="H132" s="143"/>
      <c r="I132" s="143"/>
      <c r="J132" s="143"/>
      <c r="K132" s="143"/>
      <c r="L132" s="143"/>
      <c r="M132" s="143"/>
      <c r="N132" s="390"/>
      <c r="O132" s="390"/>
      <c r="P132" s="389"/>
      <c r="Q132" s="433"/>
      <c r="R132" s="433"/>
      <c r="S132" s="433"/>
      <c r="T132" s="143"/>
      <c r="U132" s="143"/>
      <c r="V132" s="143"/>
      <c r="W132" s="481"/>
      <c r="X132" s="481"/>
      <c r="Y132" s="481"/>
      <c r="Z132" s="521"/>
      <c r="AA132" s="522"/>
      <c r="AB132" s="524"/>
      <c r="AC132" s="521"/>
      <c r="AD132" s="545"/>
      <c r="AE132" s="143"/>
      <c r="AF132" s="166"/>
      <c r="AG132" s="167"/>
      <c r="AH132" s="168"/>
      <c r="AI132" s="165"/>
      <c r="AJ132" s="629"/>
      <c r="AK132" s="627"/>
      <c r="AL132" s="628"/>
      <c r="AM132" s="168"/>
      <c r="AN132" s="165"/>
      <c r="AO132" s="143"/>
      <c r="AP132" s="166"/>
      <c r="AQ132" s="167"/>
      <c r="AR132" s="168"/>
      <c r="AS132" s="165"/>
      <c r="AT132" s="629"/>
      <c r="AU132" s="706"/>
      <c r="AV132" s="706"/>
      <c r="AW132" s="626"/>
      <c r="AX132" s="706"/>
      <c r="AY132" s="150"/>
      <c r="AZ132" s="143"/>
      <c r="BA132" s="165"/>
      <c r="BB132" s="804"/>
      <c r="BC132" s="201">
        <f t="shared" si="62"/>
        <v>0</v>
      </c>
    </row>
    <row r="133" spans="1:55" ht="35.25" customHeight="1" x14ac:dyDescent="0.3">
      <c r="A133" s="844"/>
      <c r="B133" s="923"/>
      <c r="C133" s="827"/>
      <c r="D133" s="149" t="s">
        <v>2</v>
      </c>
      <c r="E133" s="140">
        <f t="shared" si="64"/>
        <v>0</v>
      </c>
      <c r="F133" s="140">
        <f t="shared" si="65"/>
        <v>0</v>
      </c>
      <c r="G133" s="151" t="e">
        <f t="shared" si="66"/>
        <v>#DIV/0!</v>
      </c>
      <c r="H133" s="380"/>
      <c r="I133" s="380"/>
      <c r="J133" s="380"/>
      <c r="K133" s="146"/>
      <c r="L133" s="146"/>
      <c r="M133" s="146"/>
      <c r="N133" s="397"/>
      <c r="O133" s="397"/>
      <c r="P133" s="404"/>
      <c r="Q133" s="439"/>
      <c r="R133" s="439"/>
      <c r="S133" s="439"/>
      <c r="T133" s="146"/>
      <c r="U133" s="146"/>
      <c r="V133" s="146"/>
      <c r="W133" s="487"/>
      <c r="X133" s="487"/>
      <c r="Y133" s="487"/>
      <c r="Z133" s="533">
        <v>0</v>
      </c>
      <c r="AA133" s="534"/>
      <c r="AB133" s="536"/>
      <c r="AC133" s="533"/>
      <c r="AD133" s="547"/>
      <c r="AE133" s="146">
        <v>0</v>
      </c>
      <c r="AF133" s="211"/>
      <c r="AG133" s="213"/>
      <c r="AH133" s="210"/>
      <c r="AI133" s="248"/>
      <c r="AJ133" s="641"/>
      <c r="AK133" s="639"/>
      <c r="AL133" s="640"/>
      <c r="AM133" s="210"/>
      <c r="AN133" s="248"/>
      <c r="AO133" s="146"/>
      <c r="AP133" s="211"/>
      <c r="AQ133" s="213"/>
      <c r="AR133" s="210"/>
      <c r="AS133" s="248"/>
      <c r="AT133" s="641"/>
      <c r="AU133" s="639"/>
      <c r="AV133" s="707"/>
      <c r="AW133" s="638"/>
      <c r="AX133" s="707"/>
      <c r="AY133" s="151"/>
      <c r="AZ133" s="146"/>
      <c r="BA133" s="211"/>
      <c r="BB133" s="804"/>
      <c r="BC133" s="201">
        <f t="shared" si="62"/>
        <v>0</v>
      </c>
    </row>
    <row r="134" spans="1:55" ht="25.55" customHeight="1" x14ac:dyDescent="0.3">
      <c r="A134" s="844"/>
      <c r="B134" s="923"/>
      <c r="C134" s="827"/>
      <c r="D134" s="152" t="s">
        <v>332</v>
      </c>
      <c r="E134" s="140">
        <f t="shared" si="64"/>
        <v>102827.6</v>
      </c>
      <c r="F134" s="140">
        <f>I134+L134+O134+R134+U134+X134+AC134+AH134+AM134+AR134+AW134+AZ134+AK134</f>
        <v>91691.400000000009</v>
      </c>
      <c r="G134" s="151">
        <f t="shared" si="66"/>
        <v>89.170028280344965</v>
      </c>
      <c r="H134" s="146">
        <v>3678</v>
      </c>
      <c r="I134" s="146">
        <v>3678</v>
      </c>
      <c r="J134" s="146"/>
      <c r="K134" s="146">
        <v>8247.9</v>
      </c>
      <c r="L134" s="146">
        <v>8247.9</v>
      </c>
      <c r="M134" s="146"/>
      <c r="N134" s="397">
        <v>8885.9</v>
      </c>
      <c r="O134" s="397">
        <v>8885.9</v>
      </c>
      <c r="P134" s="404"/>
      <c r="Q134" s="439">
        <v>10008.1</v>
      </c>
      <c r="R134" s="439">
        <v>10008.1</v>
      </c>
      <c r="S134" s="439"/>
      <c r="T134" s="146">
        <v>11680.1</v>
      </c>
      <c r="U134" s="146">
        <v>11680.1</v>
      </c>
      <c r="V134" s="146"/>
      <c r="W134" s="487">
        <v>8417.2000000000007</v>
      </c>
      <c r="X134" s="487">
        <v>8417.2000000000007</v>
      </c>
      <c r="Y134" s="487"/>
      <c r="Z134" s="533">
        <v>15430.3</v>
      </c>
      <c r="AA134" s="534"/>
      <c r="AB134" s="536"/>
      <c r="AC134" s="533">
        <v>15430.3</v>
      </c>
      <c r="AD134" s="547"/>
      <c r="AE134" s="146">
        <v>4519.6000000000004</v>
      </c>
      <c r="AF134" s="211"/>
      <c r="AG134" s="213"/>
      <c r="AH134" s="210">
        <v>4519.6000000000004</v>
      </c>
      <c r="AI134" s="248"/>
      <c r="AJ134" s="641">
        <v>5071.3</v>
      </c>
      <c r="AK134" s="639">
        <v>5071.3</v>
      </c>
      <c r="AL134" s="640"/>
      <c r="AM134" s="210"/>
      <c r="AN134" s="248"/>
      <c r="AO134" s="146">
        <v>5660.4</v>
      </c>
      <c r="AP134" s="211"/>
      <c r="AQ134" s="213"/>
      <c r="AR134" s="210">
        <v>5660.4</v>
      </c>
      <c r="AS134" s="248"/>
      <c r="AT134" s="641">
        <v>10092.6</v>
      </c>
      <c r="AU134" s="707"/>
      <c r="AV134" s="640"/>
      <c r="AW134" s="638">
        <v>10092.6</v>
      </c>
      <c r="AX134" s="707"/>
      <c r="AY134" s="151">
        <f>8829.9-240-482.5+225-526+1183.9+608.8+2710.1-1173</f>
        <v>11136.199999999999</v>
      </c>
      <c r="AZ134" s="146"/>
      <c r="BA134" s="248"/>
      <c r="BB134" s="804"/>
      <c r="BC134" s="201">
        <f t="shared" si="62"/>
        <v>102827.6</v>
      </c>
    </row>
    <row r="135" spans="1:55" ht="50.25" customHeight="1" x14ac:dyDescent="0.3">
      <c r="A135" s="837"/>
      <c r="B135" s="924"/>
      <c r="C135" s="827"/>
      <c r="D135" s="153" t="s">
        <v>355</v>
      </c>
      <c r="E135" s="140">
        <f t="shared" si="64"/>
        <v>3362.7999999999997</v>
      </c>
      <c r="F135" s="140">
        <f>I135+L135+O135+R135+U135+X135+AC135+AH135+AM135+AR135+AW135+AZ135+AK135</f>
        <v>3245.1</v>
      </c>
      <c r="G135" s="151">
        <f t="shared" si="66"/>
        <v>96.499940525752365</v>
      </c>
      <c r="H135" s="141">
        <v>2.9</v>
      </c>
      <c r="I135" s="141">
        <v>2.9</v>
      </c>
      <c r="J135" s="141"/>
      <c r="K135" s="141">
        <v>70.099999999999994</v>
      </c>
      <c r="L135" s="141">
        <v>70.099999999999994</v>
      </c>
      <c r="M135" s="141"/>
      <c r="N135" s="395">
        <v>172.1</v>
      </c>
      <c r="O135" s="395">
        <v>172.1</v>
      </c>
      <c r="P135" s="394"/>
      <c r="Q135" s="437">
        <v>144.30000000000001</v>
      </c>
      <c r="R135" s="437">
        <v>144.30000000000001</v>
      </c>
      <c r="S135" s="437"/>
      <c r="T135" s="141">
        <v>124.3</v>
      </c>
      <c r="U135" s="141">
        <v>124.3</v>
      </c>
      <c r="V135" s="141"/>
      <c r="W135" s="485">
        <v>478.3</v>
      </c>
      <c r="X135" s="485">
        <v>478.3</v>
      </c>
      <c r="Y135" s="485"/>
      <c r="Z135" s="528">
        <v>786.8</v>
      </c>
      <c r="AA135" s="529"/>
      <c r="AB135" s="531"/>
      <c r="AC135" s="528">
        <v>786.8</v>
      </c>
      <c r="AD135" s="548"/>
      <c r="AE135" s="141">
        <v>809.6</v>
      </c>
      <c r="AF135" s="170"/>
      <c r="AG135" s="171"/>
      <c r="AH135" s="172">
        <v>809.6</v>
      </c>
      <c r="AI135" s="169"/>
      <c r="AJ135" s="636">
        <v>217.9</v>
      </c>
      <c r="AK135" s="634">
        <v>217.9</v>
      </c>
      <c r="AL135" s="635"/>
      <c r="AM135" s="172"/>
      <c r="AN135" s="169"/>
      <c r="AO135" s="141">
        <v>257.60000000000002</v>
      </c>
      <c r="AP135" s="170"/>
      <c r="AQ135" s="171"/>
      <c r="AR135" s="172">
        <v>257.60000000000002</v>
      </c>
      <c r="AS135" s="169"/>
      <c r="AT135" s="636">
        <f>195-103.3+300-331.6+277.1-192+145.6</f>
        <v>290.79999999999995</v>
      </c>
      <c r="AU135" s="650"/>
      <c r="AV135" s="650"/>
      <c r="AW135" s="633">
        <v>181.2</v>
      </c>
      <c r="AX135" s="650"/>
      <c r="AY135" s="145">
        <f>95+73.9+61.3-180+272.5-314.6</f>
        <v>8.0999999999999659</v>
      </c>
      <c r="AZ135" s="141"/>
      <c r="BA135" s="169"/>
      <c r="BB135" s="804"/>
      <c r="BC135" s="201">
        <f t="shared" si="62"/>
        <v>3362.7999999999997</v>
      </c>
    </row>
    <row r="136" spans="1:55" ht="29" customHeight="1" x14ac:dyDescent="0.3">
      <c r="A136" s="836" t="s">
        <v>315</v>
      </c>
      <c r="B136" s="823" t="s">
        <v>334</v>
      </c>
      <c r="C136" s="947"/>
      <c r="D136" s="147" t="s">
        <v>41</v>
      </c>
      <c r="E136" s="140">
        <f t="shared" si="64"/>
        <v>40871.600000000006</v>
      </c>
      <c r="F136" s="140">
        <f t="shared" si="65"/>
        <v>36221.4</v>
      </c>
      <c r="G136" s="151">
        <f t="shared" si="66"/>
        <v>88.622417522191441</v>
      </c>
      <c r="H136" s="140">
        <f>H137+H138+H139+H140</f>
        <v>3642.5</v>
      </c>
      <c r="I136" s="140">
        <f t="shared" ref="I136:AX136" si="72">I137+I138+I139+I140</f>
        <v>3642.5</v>
      </c>
      <c r="J136" s="140">
        <f t="shared" si="72"/>
        <v>0</v>
      </c>
      <c r="K136" s="140">
        <f t="shared" si="72"/>
        <v>4555.4000000000005</v>
      </c>
      <c r="L136" s="140">
        <f t="shared" si="72"/>
        <v>4555.4000000000005</v>
      </c>
      <c r="M136" s="140">
        <f t="shared" si="72"/>
        <v>0</v>
      </c>
      <c r="N136" s="400">
        <f t="shared" si="72"/>
        <v>3272.7000000000003</v>
      </c>
      <c r="O136" s="400">
        <f t="shared" si="72"/>
        <v>3272.7000000000003</v>
      </c>
      <c r="P136" s="400">
        <f t="shared" si="72"/>
        <v>0</v>
      </c>
      <c r="Q136" s="442">
        <f t="shared" si="72"/>
        <v>4196.2</v>
      </c>
      <c r="R136" s="442">
        <f t="shared" si="72"/>
        <v>4196.2</v>
      </c>
      <c r="S136" s="442">
        <f t="shared" si="72"/>
        <v>0</v>
      </c>
      <c r="T136" s="140">
        <f t="shared" si="72"/>
        <v>3267.3</v>
      </c>
      <c r="U136" s="140">
        <f t="shared" si="72"/>
        <v>3267.3</v>
      </c>
      <c r="V136" s="140">
        <f t="shared" si="72"/>
        <v>0</v>
      </c>
      <c r="W136" s="490">
        <f t="shared" si="72"/>
        <v>1676.2</v>
      </c>
      <c r="X136" s="490">
        <f t="shared" si="72"/>
        <v>1676.2</v>
      </c>
      <c r="Y136" s="490">
        <f t="shared" si="72"/>
        <v>0</v>
      </c>
      <c r="Z136" s="539">
        <f t="shared" si="72"/>
        <v>7829.4</v>
      </c>
      <c r="AA136" s="539">
        <f t="shared" si="72"/>
        <v>0</v>
      </c>
      <c r="AB136" s="539">
        <f t="shared" si="72"/>
        <v>0</v>
      </c>
      <c r="AC136" s="539">
        <f t="shared" si="72"/>
        <v>7829.4</v>
      </c>
      <c r="AD136" s="539">
        <f t="shared" si="72"/>
        <v>0</v>
      </c>
      <c r="AE136" s="140">
        <f t="shared" si="72"/>
        <v>3290.2</v>
      </c>
      <c r="AF136" s="140">
        <f t="shared" si="72"/>
        <v>0</v>
      </c>
      <c r="AG136" s="140">
        <f t="shared" si="72"/>
        <v>0</v>
      </c>
      <c r="AH136" s="140">
        <f t="shared" si="72"/>
        <v>3290.2</v>
      </c>
      <c r="AI136" s="140">
        <f t="shared" si="72"/>
        <v>0</v>
      </c>
      <c r="AJ136" s="646">
        <f t="shared" si="72"/>
        <v>463.2</v>
      </c>
      <c r="AK136" s="646">
        <f t="shared" si="72"/>
        <v>463.2</v>
      </c>
      <c r="AL136" s="646">
        <f t="shared" si="72"/>
        <v>0</v>
      </c>
      <c r="AM136" s="140">
        <f t="shared" si="72"/>
        <v>0</v>
      </c>
      <c r="AN136" s="140">
        <f t="shared" si="72"/>
        <v>0</v>
      </c>
      <c r="AO136" s="140">
        <f t="shared" si="72"/>
        <v>2242.3000000000002</v>
      </c>
      <c r="AP136" s="140">
        <f t="shared" si="72"/>
        <v>0</v>
      </c>
      <c r="AQ136" s="140">
        <f t="shared" si="72"/>
        <v>0</v>
      </c>
      <c r="AR136" s="140">
        <f t="shared" si="72"/>
        <v>2242.3000000000002</v>
      </c>
      <c r="AS136" s="140">
        <f t="shared" si="72"/>
        <v>0</v>
      </c>
      <c r="AT136" s="646">
        <f t="shared" si="72"/>
        <v>2725.7</v>
      </c>
      <c r="AU136" s="646">
        <f t="shared" si="72"/>
        <v>0</v>
      </c>
      <c r="AV136" s="646">
        <f t="shared" si="72"/>
        <v>0</v>
      </c>
      <c r="AW136" s="646">
        <f t="shared" si="72"/>
        <v>2249.1999999999998</v>
      </c>
      <c r="AX136" s="646">
        <f t="shared" si="72"/>
        <v>0</v>
      </c>
      <c r="AY136" s="140">
        <f t="shared" ref="AY136" si="73">AY137+AY138+AY139+AY140</f>
        <v>3710.5000000000009</v>
      </c>
      <c r="AZ136" s="140">
        <f t="shared" ref="AZ136" si="74">AZ137+AZ138+AZ139+AZ140</f>
        <v>0</v>
      </c>
      <c r="BA136" s="140">
        <f t="shared" ref="BA136" si="75">BA137+BA138+BA139+BA140</f>
        <v>0</v>
      </c>
      <c r="BB136" s="803"/>
      <c r="BC136" s="201">
        <f t="shared" si="62"/>
        <v>40871.600000000006</v>
      </c>
    </row>
    <row r="137" spans="1:55" ht="36" hidden="1" customHeight="1" x14ac:dyDescent="0.3">
      <c r="A137" s="844"/>
      <c r="B137" s="923"/>
      <c r="C137" s="947"/>
      <c r="D137" s="149" t="s">
        <v>37</v>
      </c>
      <c r="E137" s="140">
        <f t="shared" si="64"/>
        <v>0</v>
      </c>
      <c r="F137" s="140">
        <f t="shared" si="65"/>
        <v>0</v>
      </c>
      <c r="G137" s="151" t="e">
        <f t="shared" si="66"/>
        <v>#DIV/0!</v>
      </c>
      <c r="H137" s="143"/>
      <c r="I137" s="143"/>
      <c r="J137" s="143"/>
      <c r="K137" s="143"/>
      <c r="L137" s="143"/>
      <c r="M137" s="143"/>
      <c r="N137" s="390"/>
      <c r="O137" s="390"/>
      <c r="P137" s="389"/>
      <c r="Q137" s="433"/>
      <c r="R137" s="433"/>
      <c r="S137" s="433"/>
      <c r="T137" s="143"/>
      <c r="U137" s="143"/>
      <c r="V137" s="143"/>
      <c r="W137" s="481"/>
      <c r="X137" s="481"/>
      <c r="Y137" s="481"/>
      <c r="Z137" s="521"/>
      <c r="AA137" s="522"/>
      <c r="AB137" s="524"/>
      <c r="AC137" s="521"/>
      <c r="AD137" s="545"/>
      <c r="AE137" s="143"/>
      <c r="AF137" s="166"/>
      <c r="AG137" s="167"/>
      <c r="AH137" s="168"/>
      <c r="AI137" s="165"/>
      <c r="AJ137" s="629"/>
      <c r="AK137" s="627"/>
      <c r="AL137" s="628"/>
      <c r="AM137" s="168"/>
      <c r="AN137" s="165"/>
      <c r="AO137" s="143"/>
      <c r="AP137" s="166"/>
      <c r="AQ137" s="167"/>
      <c r="AR137" s="168"/>
      <c r="AS137" s="165"/>
      <c r="AT137" s="629"/>
      <c r="AU137" s="706"/>
      <c r="AV137" s="706"/>
      <c r="AW137" s="626"/>
      <c r="AX137" s="706"/>
      <c r="AY137" s="150"/>
      <c r="AZ137" s="143"/>
      <c r="BA137" s="165"/>
      <c r="BB137" s="804"/>
      <c r="BC137" s="201">
        <f t="shared" si="62"/>
        <v>0</v>
      </c>
    </row>
    <row r="138" spans="1:55" ht="35.25" hidden="1" customHeight="1" x14ac:dyDescent="0.3">
      <c r="A138" s="844"/>
      <c r="B138" s="923"/>
      <c r="C138" s="947"/>
      <c r="D138" s="149" t="s">
        <v>2</v>
      </c>
      <c r="E138" s="140">
        <f t="shared" si="64"/>
        <v>0</v>
      </c>
      <c r="F138" s="140">
        <f t="shared" si="65"/>
        <v>0</v>
      </c>
      <c r="G138" s="151" t="e">
        <f t="shared" si="66"/>
        <v>#DIV/0!</v>
      </c>
      <c r="H138" s="380"/>
      <c r="I138" s="380"/>
      <c r="J138" s="380"/>
      <c r="K138" s="146"/>
      <c r="L138" s="146"/>
      <c r="M138" s="146"/>
      <c r="N138" s="397"/>
      <c r="O138" s="397"/>
      <c r="P138" s="404"/>
      <c r="Q138" s="439"/>
      <c r="R138" s="439"/>
      <c r="S138" s="439"/>
      <c r="T138" s="146"/>
      <c r="U138" s="146"/>
      <c r="V138" s="146"/>
      <c r="W138" s="487"/>
      <c r="X138" s="487"/>
      <c r="Y138" s="487"/>
      <c r="Z138" s="533"/>
      <c r="AA138" s="534"/>
      <c r="AB138" s="536"/>
      <c r="AC138" s="533"/>
      <c r="AD138" s="547"/>
      <c r="AE138" s="146"/>
      <c r="AF138" s="211"/>
      <c r="AG138" s="213"/>
      <c r="AH138" s="210"/>
      <c r="AI138" s="248"/>
      <c r="AJ138" s="641"/>
      <c r="AK138" s="639"/>
      <c r="AL138" s="640"/>
      <c r="AM138" s="210"/>
      <c r="AN138" s="248"/>
      <c r="AO138" s="146"/>
      <c r="AP138" s="211"/>
      <c r="AQ138" s="213"/>
      <c r="AR138" s="210"/>
      <c r="AS138" s="248"/>
      <c r="AT138" s="641"/>
      <c r="AU138" s="639"/>
      <c r="AV138" s="707"/>
      <c r="AW138" s="638"/>
      <c r="AX138" s="707"/>
      <c r="AY138" s="151"/>
      <c r="AZ138" s="146"/>
      <c r="BA138" s="211"/>
      <c r="BB138" s="804"/>
      <c r="BC138" s="201">
        <f t="shared" si="62"/>
        <v>0</v>
      </c>
    </row>
    <row r="139" spans="1:55" ht="33.85" customHeight="1" x14ac:dyDescent="0.3">
      <c r="A139" s="844"/>
      <c r="B139" s="923"/>
      <c r="C139" s="947"/>
      <c r="D139" s="152" t="s">
        <v>43</v>
      </c>
      <c r="E139" s="140">
        <f>H139+K139+N139+Q139+T139+W139+Z139+AE139+AJ139+AO139+AT139+AY139</f>
        <v>32955.200000000004</v>
      </c>
      <c r="F139" s="140">
        <f t="shared" si="65"/>
        <v>30725.100000000002</v>
      </c>
      <c r="G139" s="151">
        <f t="shared" si="66"/>
        <v>93.23293440792348</v>
      </c>
      <c r="H139" s="146">
        <v>3556.2</v>
      </c>
      <c r="I139" s="146">
        <v>3556.2</v>
      </c>
      <c r="J139" s="146"/>
      <c r="K139" s="146">
        <v>4443.8</v>
      </c>
      <c r="L139" s="146">
        <v>4443.8</v>
      </c>
      <c r="M139" s="146"/>
      <c r="N139" s="397">
        <v>3076.8</v>
      </c>
      <c r="O139" s="397">
        <v>3076.8</v>
      </c>
      <c r="P139" s="404"/>
      <c r="Q139" s="439">
        <v>3947.2</v>
      </c>
      <c r="R139" s="439">
        <v>3947.2</v>
      </c>
      <c r="S139" s="439"/>
      <c r="T139" s="146">
        <v>3081</v>
      </c>
      <c r="U139" s="146">
        <v>3081</v>
      </c>
      <c r="V139" s="146"/>
      <c r="W139" s="487">
        <v>797.5</v>
      </c>
      <c r="X139" s="487">
        <v>797.5</v>
      </c>
      <c r="Y139" s="487"/>
      <c r="Z139" s="533">
        <v>6599.2</v>
      </c>
      <c r="AA139" s="534"/>
      <c r="AB139" s="536"/>
      <c r="AC139" s="533">
        <v>6599.2</v>
      </c>
      <c r="AD139" s="547"/>
      <c r="AE139" s="146">
        <v>1292.4000000000001</v>
      </c>
      <c r="AF139" s="211"/>
      <c r="AG139" s="213"/>
      <c r="AH139" s="210">
        <v>1292.4000000000001</v>
      </c>
      <c r="AI139" s="248"/>
      <c r="AJ139" s="641">
        <v>0</v>
      </c>
      <c r="AK139" s="639"/>
      <c r="AL139" s="640"/>
      <c r="AM139" s="210"/>
      <c r="AN139" s="248"/>
      <c r="AO139" s="146">
        <v>1965.8</v>
      </c>
      <c r="AP139" s="211"/>
      <c r="AQ139" s="213"/>
      <c r="AR139" s="210">
        <v>1965.8</v>
      </c>
      <c r="AS139" s="248"/>
      <c r="AT139" s="641">
        <v>1965.2</v>
      </c>
      <c r="AU139" s="707"/>
      <c r="AV139" s="640"/>
      <c r="AW139" s="638">
        <v>1965.2</v>
      </c>
      <c r="AX139" s="707"/>
      <c r="AY139" s="151">
        <f>1007+830.4-1292.4+1060.4-1078.7+1703.4</f>
        <v>2230.1000000000004</v>
      </c>
      <c r="AZ139" s="146"/>
      <c r="BA139" s="248"/>
      <c r="BB139" s="804"/>
      <c r="BC139" s="201">
        <f t="shared" si="62"/>
        <v>32955.200000000004</v>
      </c>
    </row>
    <row r="140" spans="1:55" ht="66.05" customHeight="1" x14ac:dyDescent="0.3">
      <c r="A140" s="837"/>
      <c r="B140" s="924"/>
      <c r="C140" s="947"/>
      <c r="D140" s="153" t="s">
        <v>355</v>
      </c>
      <c r="E140" s="140">
        <f>H140+K140+N140+Q140+T140+W140+Z140+AE140+AJ140+AO140+AT140+AY140</f>
        <v>7916.4000000000005</v>
      </c>
      <c r="F140" s="140">
        <f>I140+L140+O140+R140+U140+X140+AC140+AH140+AM140+AR140+AW140+AZ140+AK140</f>
        <v>5959.5</v>
      </c>
      <c r="G140" s="151">
        <f t="shared" si="66"/>
        <v>75.280430498711524</v>
      </c>
      <c r="H140" s="141">
        <v>86.3</v>
      </c>
      <c r="I140" s="141">
        <v>86.3</v>
      </c>
      <c r="J140" s="141"/>
      <c r="K140" s="141">
        <v>111.6</v>
      </c>
      <c r="L140" s="141">
        <v>111.6</v>
      </c>
      <c r="M140" s="141"/>
      <c r="N140" s="395">
        <v>195.9</v>
      </c>
      <c r="O140" s="395">
        <v>195.9</v>
      </c>
      <c r="P140" s="394"/>
      <c r="Q140" s="437">
        <v>249</v>
      </c>
      <c r="R140" s="437">
        <v>249</v>
      </c>
      <c r="S140" s="437"/>
      <c r="T140" s="141">
        <v>186.3</v>
      </c>
      <c r="U140" s="141">
        <v>186.3</v>
      </c>
      <c r="V140" s="141"/>
      <c r="W140" s="485">
        <v>878.7</v>
      </c>
      <c r="X140" s="485">
        <v>878.7</v>
      </c>
      <c r="Y140" s="485"/>
      <c r="Z140" s="528">
        <v>1230.2</v>
      </c>
      <c r="AA140" s="529"/>
      <c r="AB140" s="531"/>
      <c r="AC140" s="528">
        <f>924.7+305.5</f>
        <v>1230.2</v>
      </c>
      <c r="AD140" s="548"/>
      <c r="AE140" s="141">
        <v>1997.8</v>
      </c>
      <c r="AF140" s="170"/>
      <c r="AG140" s="171"/>
      <c r="AH140" s="172">
        <v>1997.8</v>
      </c>
      <c r="AI140" s="169"/>
      <c r="AJ140" s="636">
        <v>463.2</v>
      </c>
      <c r="AK140" s="634">
        <v>463.2</v>
      </c>
      <c r="AL140" s="635"/>
      <c r="AM140" s="172"/>
      <c r="AN140" s="169"/>
      <c r="AO140" s="141">
        <v>276.5</v>
      </c>
      <c r="AP140" s="170"/>
      <c r="AQ140" s="171"/>
      <c r="AR140" s="172">
        <v>276.5</v>
      </c>
      <c r="AS140" s="169"/>
      <c r="AT140" s="636">
        <f>500+37+223.5</f>
        <v>760.5</v>
      </c>
      <c r="AU140" s="650"/>
      <c r="AV140" s="650"/>
      <c r="AW140" s="633">
        <v>284</v>
      </c>
      <c r="AX140" s="650"/>
      <c r="AY140" s="145">
        <f>636.1-447.5+4361-298.5-305.5-1498-605.5-361.7</f>
        <v>1480.4000000000003</v>
      </c>
      <c r="AZ140" s="141"/>
      <c r="BA140" s="169"/>
      <c r="BB140" s="804"/>
      <c r="BC140" s="201">
        <f t="shared" si="62"/>
        <v>7916.4000000000005</v>
      </c>
    </row>
    <row r="141" spans="1:55" ht="29" customHeight="1" x14ac:dyDescent="0.3">
      <c r="A141" s="836" t="s">
        <v>316</v>
      </c>
      <c r="B141" s="823" t="s">
        <v>333</v>
      </c>
      <c r="C141" s="947"/>
      <c r="D141" s="147" t="s">
        <v>41</v>
      </c>
      <c r="E141" s="140">
        <f>H141+K141+N141+Q141+T141+W141+Z141+AE141+AJ141+AO141+AT141+AY141</f>
        <v>5084.2999999999993</v>
      </c>
      <c r="F141" s="140">
        <f t="shared" si="65"/>
        <v>3032.4999999999995</v>
      </c>
      <c r="G141" s="151">
        <f t="shared" si="66"/>
        <v>59.644395492004797</v>
      </c>
      <c r="H141" s="140">
        <f>H142+H143+H144+H145</f>
        <v>47.900000000000006</v>
      </c>
      <c r="I141" s="140">
        <f t="shared" ref="I141:BA141" si="76">I142+I143+I144+I145</f>
        <v>47.900000000000006</v>
      </c>
      <c r="J141" s="140">
        <f t="shared" si="76"/>
        <v>0</v>
      </c>
      <c r="K141" s="140">
        <f t="shared" si="76"/>
        <v>212.8</v>
      </c>
      <c r="L141" s="140">
        <f t="shared" si="76"/>
        <v>212.8</v>
      </c>
      <c r="M141" s="140">
        <f t="shared" si="76"/>
        <v>0</v>
      </c>
      <c r="N141" s="400">
        <f t="shared" si="76"/>
        <v>149.5</v>
      </c>
      <c r="O141" s="400">
        <f t="shared" si="76"/>
        <v>149.5</v>
      </c>
      <c r="P141" s="400">
        <f t="shared" si="76"/>
        <v>0</v>
      </c>
      <c r="Q141" s="442">
        <f t="shared" si="76"/>
        <v>109.4</v>
      </c>
      <c r="R141" s="442">
        <f t="shared" si="76"/>
        <v>109.4</v>
      </c>
      <c r="S141" s="442">
        <f t="shared" si="76"/>
        <v>0</v>
      </c>
      <c r="T141" s="140">
        <f t="shared" si="76"/>
        <v>612.4</v>
      </c>
      <c r="U141" s="140">
        <f t="shared" si="76"/>
        <v>612.4</v>
      </c>
      <c r="V141" s="140">
        <f t="shared" si="76"/>
        <v>0</v>
      </c>
      <c r="W141" s="490">
        <f t="shared" si="76"/>
        <v>401.3</v>
      </c>
      <c r="X141" s="490">
        <f t="shared" si="76"/>
        <v>401.3</v>
      </c>
      <c r="Y141" s="490">
        <f t="shared" si="76"/>
        <v>0</v>
      </c>
      <c r="Z141" s="539">
        <f t="shared" si="76"/>
        <v>637.20000000000005</v>
      </c>
      <c r="AA141" s="539">
        <f t="shared" si="76"/>
        <v>0</v>
      </c>
      <c r="AB141" s="539">
        <f t="shared" si="76"/>
        <v>0</v>
      </c>
      <c r="AC141" s="539">
        <f t="shared" si="76"/>
        <v>637.20000000000005</v>
      </c>
      <c r="AD141" s="539">
        <f t="shared" si="76"/>
        <v>0</v>
      </c>
      <c r="AE141" s="140">
        <f t="shared" si="76"/>
        <v>240.6</v>
      </c>
      <c r="AF141" s="140">
        <f t="shared" si="76"/>
        <v>0</v>
      </c>
      <c r="AG141" s="140">
        <f t="shared" si="76"/>
        <v>0</v>
      </c>
      <c r="AH141" s="140">
        <f t="shared" si="76"/>
        <v>240.6</v>
      </c>
      <c r="AI141" s="140">
        <f t="shared" si="76"/>
        <v>0</v>
      </c>
      <c r="AJ141" s="646">
        <f t="shared" si="76"/>
        <v>517.70000000000005</v>
      </c>
      <c r="AK141" s="646">
        <f t="shared" si="76"/>
        <v>517.70000000000005</v>
      </c>
      <c r="AL141" s="646">
        <f t="shared" si="76"/>
        <v>0</v>
      </c>
      <c r="AM141" s="140">
        <f t="shared" si="76"/>
        <v>0</v>
      </c>
      <c r="AN141" s="140">
        <f t="shared" si="76"/>
        <v>0</v>
      </c>
      <c r="AO141" s="140">
        <f t="shared" si="76"/>
        <v>290.2</v>
      </c>
      <c r="AP141" s="140">
        <f t="shared" si="76"/>
        <v>0</v>
      </c>
      <c r="AQ141" s="140">
        <f t="shared" si="76"/>
        <v>0</v>
      </c>
      <c r="AR141" s="140">
        <f t="shared" si="76"/>
        <v>290.2</v>
      </c>
      <c r="AS141" s="140">
        <f t="shared" si="76"/>
        <v>0</v>
      </c>
      <c r="AT141" s="646">
        <f t="shared" si="76"/>
        <v>771.39999999999986</v>
      </c>
      <c r="AU141" s="646">
        <f t="shared" si="76"/>
        <v>0</v>
      </c>
      <c r="AV141" s="646">
        <f t="shared" si="76"/>
        <v>0</v>
      </c>
      <c r="AW141" s="646">
        <f t="shared" si="76"/>
        <v>331.2</v>
      </c>
      <c r="AX141" s="646">
        <f t="shared" si="76"/>
        <v>0</v>
      </c>
      <c r="AY141" s="140">
        <f t="shared" si="76"/>
        <v>1093.8999999999999</v>
      </c>
      <c r="AZ141" s="140">
        <f t="shared" si="76"/>
        <v>0</v>
      </c>
      <c r="BA141" s="140">
        <f t="shared" si="76"/>
        <v>0</v>
      </c>
      <c r="BB141" s="803"/>
      <c r="BC141" s="201">
        <f t="shared" si="62"/>
        <v>5084.2999999999993</v>
      </c>
    </row>
    <row r="142" spans="1:55" ht="36" hidden="1" customHeight="1" x14ac:dyDescent="0.3">
      <c r="A142" s="844"/>
      <c r="B142" s="923"/>
      <c r="C142" s="947"/>
      <c r="D142" s="470" t="s">
        <v>37</v>
      </c>
      <c r="E142" s="140">
        <f t="shared" si="64"/>
        <v>0</v>
      </c>
      <c r="F142" s="140">
        <f t="shared" si="65"/>
        <v>0</v>
      </c>
      <c r="G142" s="151" t="e">
        <f t="shared" si="66"/>
        <v>#DIV/0!</v>
      </c>
      <c r="H142" s="143"/>
      <c r="I142" s="143"/>
      <c r="J142" s="143"/>
      <c r="K142" s="143"/>
      <c r="L142" s="143"/>
      <c r="M142" s="143"/>
      <c r="N142" s="390"/>
      <c r="O142" s="390"/>
      <c r="P142" s="389"/>
      <c r="Q142" s="433"/>
      <c r="R142" s="433"/>
      <c r="S142" s="433"/>
      <c r="T142" s="143"/>
      <c r="U142" s="143"/>
      <c r="V142" s="143"/>
      <c r="W142" s="481"/>
      <c r="X142" s="481"/>
      <c r="Y142" s="481"/>
      <c r="Z142" s="521"/>
      <c r="AA142" s="522"/>
      <c r="AB142" s="524"/>
      <c r="AC142" s="521"/>
      <c r="AD142" s="545"/>
      <c r="AE142" s="143"/>
      <c r="AF142" s="166"/>
      <c r="AG142" s="167"/>
      <c r="AH142" s="168"/>
      <c r="AI142" s="165"/>
      <c r="AJ142" s="629"/>
      <c r="AK142" s="627"/>
      <c r="AL142" s="628"/>
      <c r="AM142" s="168"/>
      <c r="AN142" s="165"/>
      <c r="AO142" s="143"/>
      <c r="AP142" s="166"/>
      <c r="AQ142" s="167"/>
      <c r="AR142" s="168"/>
      <c r="AS142" s="165"/>
      <c r="AT142" s="629"/>
      <c r="AU142" s="706"/>
      <c r="AV142" s="706"/>
      <c r="AW142" s="626"/>
      <c r="AX142" s="706"/>
      <c r="AY142" s="150"/>
      <c r="AZ142" s="143"/>
      <c r="BA142" s="165"/>
      <c r="BB142" s="804"/>
      <c r="BC142" s="201">
        <f t="shared" si="62"/>
        <v>0</v>
      </c>
    </row>
    <row r="143" spans="1:55" ht="35.25" hidden="1" customHeight="1" x14ac:dyDescent="0.3">
      <c r="A143" s="844"/>
      <c r="B143" s="923"/>
      <c r="C143" s="947"/>
      <c r="D143" s="470" t="s">
        <v>2</v>
      </c>
      <c r="E143" s="140">
        <f t="shared" si="64"/>
        <v>0</v>
      </c>
      <c r="F143" s="140">
        <f t="shared" si="65"/>
        <v>0</v>
      </c>
      <c r="G143" s="151" t="e">
        <f t="shared" si="66"/>
        <v>#DIV/0!</v>
      </c>
      <c r="H143" s="380"/>
      <c r="I143" s="380"/>
      <c r="J143" s="380"/>
      <c r="K143" s="146"/>
      <c r="L143" s="146"/>
      <c r="M143" s="146"/>
      <c r="N143" s="397"/>
      <c r="O143" s="397"/>
      <c r="P143" s="404"/>
      <c r="Q143" s="439"/>
      <c r="R143" s="439"/>
      <c r="S143" s="439"/>
      <c r="T143" s="146"/>
      <c r="U143" s="146"/>
      <c r="V143" s="146"/>
      <c r="W143" s="487"/>
      <c r="X143" s="487"/>
      <c r="Y143" s="487"/>
      <c r="Z143" s="533"/>
      <c r="AA143" s="534"/>
      <c r="AB143" s="536"/>
      <c r="AC143" s="533"/>
      <c r="AD143" s="547"/>
      <c r="AE143" s="146"/>
      <c r="AF143" s="211"/>
      <c r="AG143" s="213"/>
      <c r="AH143" s="210"/>
      <c r="AI143" s="248"/>
      <c r="AJ143" s="641"/>
      <c r="AK143" s="639"/>
      <c r="AL143" s="640"/>
      <c r="AM143" s="210"/>
      <c r="AN143" s="248"/>
      <c r="AO143" s="146"/>
      <c r="AP143" s="211"/>
      <c r="AQ143" s="213"/>
      <c r="AR143" s="210"/>
      <c r="AS143" s="248"/>
      <c r="AT143" s="641"/>
      <c r="AU143" s="639"/>
      <c r="AV143" s="707"/>
      <c r="AW143" s="638"/>
      <c r="AX143" s="707"/>
      <c r="AY143" s="151"/>
      <c r="AZ143" s="146"/>
      <c r="BA143" s="211"/>
      <c r="BB143" s="804"/>
      <c r="BC143" s="201">
        <f t="shared" si="62"/>
        <v>0</v>
      </c>
    </row>
    <row r="144" spans="1:55" ht="29" customHeight="1" x14ac:dyDescent="0.3">
      <c r="A144" s="844"/>
      <c r="B144" s="923"/>
      <c r="C144" s="947"/>
      <c r="D144" s="471" t="s">
        <v>43</v>
      </c>
      <c r="E144" s="140">
        <f>H144+K144+N144+Q144+T144+W144+Z144+AE144+AJ144+AO144+AT144+AY144</f>
        <v>2826.6000000000004</v>
      </c>
      <c r="F144" s="140">
        <f>I144+L144+O144+R144+U144+X144+AC144+AH144+AM144+AR144+AW144+AZ144+AK144</f>
        <v>2184.8000000000002</v>
      </c>
      <c r="G144" s="151">
        <f t="shared" si="66"/>
        <v>77.294275808391703</v>
      </c>
      <c r="H144" s="146">
        <v>19.600000000000001</v>
      </c>
      <c r="I144" s="146">
        <v>19.600000000000001</v>
      </c>
      <c r="J144" s="146"/>
      <c r="K144" s="146">
        <v>54.5</v>
      </c>
      <c r="L144" s="146">
        <v>54.5</v>
      </c>
      <c r="M144" s="146"/>
      <c r="N144" s="397">
        <v>37.299999999999997</v>
      </c>
      <c r="O144" s="397">
        <v>37.299999999999997</v>
      </c>
      <c r="P144" s="404"/>
      <c r="Q144" s="439">
        <v>44.7</v>
      </c>
      <c r="R144" s="439">
        <v>44.7</v>
      </c>
      <c r="S144" s="439"/>
      <c r="T144" s="146">
        <v>238.9</v>
      </c>
      <c r="U144" s="146">
        <v>238.9</v>
      </c>
      <c r="V144" s="146"/>
      <c r="W144" s="487">
        <v>185.3</v>
      </c>
      <c r="X144" s="487">
        <v>185.3</v>
      </c>
      <c r="Y144" s="487"/>
      <c r="Z144" s="533">
        <v>552.6</v>
      </c>
      <c r="AA144" s="534"/>
      <c r="AB144" s="536"/>
      <c r="AC144" s="533">
        <v>552.6</v>
      </c>
      <c r="AD144" s="547"/>
      <c r="AE144" s="146">
        <v>188</v>
      </c>
      <c r="AF144" s="211"/>
      <c r="AG144" s="213"/>
      <c r="AH144" s="210">
        <v>188</v>
      </c>
      <c r="AI144" s="248"/>
      <c r="AJ144" s="641">
        <v>428.7</v>
      </c>
      <c r="AK144" s="639">
        <v>428.7</v>
      </c>
      <c r="AL144" s="640"/>
      <c r="AM144" s="210"/>
      <c r="AN144" s="248"/>
      <c r="AO144" s="146">
        <f>95.3+151-53.3</f>
        <v>193</v>
      </c>
      <c r="AP144" s="211"/>
      <c r="AQ144" s="213"/>
      <c r="AR144" s="210">
        <v>193</v>
      </c>
      <c r="AS144" s="248"/>
      <c r="AT144" s="641">
        <f>95.3+780.4-408.2-225.3</f>
        <v>242.19999999999993</v>
      </c>
      <c r="AU144" s="707"/>
      <c r="AV144" s="640"/>
      <c r="AW144" s="638">
        <v>242.2</v>
      </c>
      <c r="AX144" s="707"/>
      <c r="AY144" s="151">
        <f>95.4+76.5+469.9</f>
        <v>641.79999999999995</v>
      </c>
      <c r="AZ144" s="146"/>
      <c r="BA144" s="248"/>
      <c r="BB144" s="804"/>
      <c r="BC144" s="201">
        <f t="shared" si="62"/>
        <v>2826.6000000000004</v>
      </c>
    </row>
    <row r="145" spans="1:55" ht="58.55" customHeight="1" x14ac:dyDescent="0.3">
      <c r="A145" s="837"/>
      <c r="B145" s="924"/>
      <c r="C145" s="948"/>
      <c r="D145" s="472" t="s">
        <v>355</v>
      </c>
      <c r="E145" s="140">
        <f>H145+K145+N145+Q145+T145+W145+Z145+AE145+AJ145+AO145+AT145+AY145</f>
        <v>2257.6999999999998</v>
      </c>
      <c r="F145" s="140">
        <f t="shared" si="65"/>
        <v>1276.3999999999999</v>
      </c>
      <c r="G145" s="151">
        <f t="shared" si="66"/>
        <v>56.535412145103422</v>
      </c>
      <c r="H145" s="141">
        <v>28.3</v>
      </c>
      <c r="I145" s="141">
        <v>28.3</v>
      </c>
      <c r="J145" s="141"/>
      <c r="K145" s="141">
        <v>158.30000000000001</v>
      </c>
      <c r="L145" s="141">
        <v>158.30000000000001</v>
      </c>
      <c r="M145" s="141"/>
      <c r="N145" s="395">
        <v>112.2</v>
      </c>
      <c r="O145" s="395">
        <v>112.2</v>
      </c>
      <c r="P145" s="394"/>
      <c r="Q145" s="437">
        <v>64.7</v>
      </c>
      <c r="R145" s="437">
        <v>64.7</v>
      </c>
      <c r="S145" s="437"/>
      <c r="T145" s="141">
        <v>373.5</v>
      </c>
      <c r="U145" s="141">
        <v>373.5</v>
      </c>
      <c r="V145" s="141"/>
      <c r="W145" s="485">
        <v>216</v>
      </c>
      <c r="X145" s="485">
        <v>216</v>
      </c>
      <c r="Y145" s="485"/>
      <c r="Z145" s="528">
        <v>84.6</v>
      </c>
      <c r="AA145" s="529"/>
      <c r="AB145" s="531"/>
      <c r="AC145" s="528">
        <v>84.6</v>
      </c>
      <c r="AD145" s="548"/>
      <c r="AE145" s="141">
        <v>52.6</v>
      </c>
      <c r="AF145" s="170"/>
      <c r="AG145" s="171"/>
      <c r="AH145" s="172">
        <v>52.6</v>
      </c>
      <c r="AI145" s="169"/>
      <c r="AJ145" s="636">
        <v>89</v>
      </c>
      <c r="AK145" s="634">
        <v>89</v>
      </c>
      <c r="AL145" s="635"/>
      <c r="AM145" s="172"/>
      <c r="AN145" s="169"/>
      <c r="AO145" s="141">
        <f>100-2.8</f>
        <v>97.2</v>
      </c>
      <c r="AP145" s="170"/>
      <c r="AQ145" s="171"/>
      <c r="AR145" s="172">
        <v>97.2</v>
      </c>
      <c r="AS145" s="169"/>
      <c r="AT145" s="636">
        <f>988.5-312.2-190.9+43.8</f>
        <v>529.19999999999993</v>
      </c>
      <c r="AU145" s="650"/>
      <c r="AV145" s="650"/>
      <c r="AW145" s="633">
        <v>89</v>
      </c>
      <c r="AX145" s="650"/>
      <c r="AY145" s="145">
        <f>286.9+165.2</f>
        <v>452.09999999999997</v>
      </c>
      <c r="AZ145" s="141"/>
      <c r="BA145" s="169"/>
      <c r="BB145" s="804"/>
      <c r="BC145" s="201">
        <f t="shared" si="62"/>
        <v>2257.6999999999998</v>
      </c>
    </row>
    <row r="146" spans="1:55" ht="28.5" hidden="1" customHeight="1" x14ac:dyDescent="0.3">
      <c r="A146" s="949"/>
      <c r="B146" s="950" t="s">
        <v>317</v>
      </c>
      <c r="C146" s="951"/>
      <c r="D146" s="147" t="s">
        <v>41</v>
      </c>
      <c r="E146" s="140">
        <f>E126</f>
        <v>152146.29999999999</v>
      </c>
      <c r="F146" s="140">
        <f t="shared" si="65"/>
        <v>128901.19999999998</v>
      </c>
      <c r="G146" s="151">
        <f t="shared" si="66"/>
        <v>84.721876246744088</v>
      </c>
      <c r="H146" s="140">
        <f>H126</f>
        <v>7371.2999999999993</v>
      </c>
      <c r="I146" s="140">
        <f t="shared" ref="I146:BA146" si="77">I126</f>
        <v>7371.2999999999993</v>
      </c>
      <c r="J146" s="140">
        <f t="shared" si="77"/>
        <v>0</v>
      </c>
      <c r="K146" s="140">
        <f t="shared" si="77"/>
        <v>13086.2</v>
      </c>
      <c r="L146" s="140">
        <f t="shared" si="77"/>
        <v>13086.2</v>
      </c>
      <c r="M146" s="140">
        <f t="shared" si="77"/>
        <v>0</v>
      </c>
      <c r="N146" s="400">
        <f t="shared" si="77"/>
        <v>12480.2</v>
      </c>
      <c r="O146" s="400">
        <f t="shared" si="77"/>
        <v>12480.2</v>
      </c>
      <c r="P146" s="400">
        <f t="shared" si="77"/>
        <v>0</v>
      </c>
      <c r="Q146" s="442">
        <f t="shared" si="77"/>
        <v>14457.999999999998</v>
      </c>
      <c r="R146" s="442">
        <f t="shared" si="77"/>
        <v>14457.999999999998</v>
      </c>
      <c r="S146" s="442">
        <f t="shared" si="77"/>
        <v>0</v>
      </c>
      <c r="T146" s="140">
        <f t="shared" si="77"/>
        <v>15684.1</v>
      </c>
      <c r="U146" s="140">
        <f t="shared" si="77"/>
        <v>15684.1</v>
      </c>
      <c r="V146" s="140">
        <f t="shared" si="77"/>
        <v>0</v>
      </c>
      <c r="W146" s="490">
        <f>W126</f>
        <v>10973</v>
      </c>
      <c r="X146" s="490">
        <f t="shared" si="77"/>
        <v>10973</v>
      </c>
      <c r="Y146" s="490">
        <f t="shared" si="77"/>
        <v>0</v>
      </c>
      <c r="Z146" s="539">
        <f t="shared" si="77"/>
        <v>24683.7</v>
      </c>
      <c r="AA146" s="539">
        <f t="shared" si="77"/>
        <v>0</v>
      </c>
      <c r="AB146" s="539">
        <f t="shared" si="77"/>
        <v>0</v>
      </c>
      <c r="AC146" s="539">
        <f t="shared" si="77"/>
        <v>24683.7</v>
      </c>
      <c r="AD146" s="539">
        <f t="shared" si="77"/>
        <v>0</v>
      </c>
      <c r="AE146" s="140">
        <f t="shared" si="77"/>
        <v>8860.0000000000018</v>
      </c>
      <c r="AF146" s="140">
        <f t="shared" si="77"/>
        <v>0</v>
      </c>
      <c r="AG146" s="140">
        <f t="shared" si="77"/>
        <v>0</v>
      </c>
      <c r="AH146" s="140">
        <f t="shared" si="77"/>
        <v>8860.0000000000018</v>
      </c>
      <c r="AI146" s="140">
        <f t="shared" si="77"/>
        <v>0</v>
      </c>
      <c r="AJ146" s="646">
        <f t="shared" si="77"/>
        <v>6270.0999999999995</v>
      </c>
      <c r="AK146" s="646">
        <f t="shared" si="77"/>
        <v>6270.0999999999995</v>
      </c>
      <c r="AL146" s="646">
        <f t="shared" si="77"/>
        <v>0</v>
      </c>
      <c r="AM146" s="140">
        <f t="shared" si="77"/>
        <v>0</v>
      </c>
      <c r="AN146" s="140">
        <f t="shared" si="77"/>
        <v>0</v>
      </c>
      <c r="AO146" s="140">
        <f t="shared" si="77"/>
        <v>8450.5</v>
      </c>
      <c r="AP146" s="140">
        <f t="shared" si="77"/>
        <v>0</v>
      </c>
      <c r="AQ146" s="140">
        <f t="shared" si="77"/>
        <v>0</v>
      </c>
      <c r="AR146" s="140">
        <f t="shared" si="77"/>
        <v>8450.5</v>
      </c>
      <c r="AS146" s="140">
        <f t="shared" si="77"/>
        <v>0</v>
      </c>
      <c r="AT146" s="646">
        <f t="shared" si="77"/>
        <v>13880.499999999998</v>
      </c>
      <c r="AU146" s="646">
        <f t="shared" si="77"/>
        <v>0</v>
      </c>
      <c r="AV146" s="646">
        <f t="shared" si="77"/>
        <v>0</v>
      </c>
      <c r="AW146" s="646">
        <f t="shared" si="77"/>
        <v>12854.2</v>
      </c>
      <c r="AX146" s="646">
        <f t="shared" si="77"/>
        <v>0</v>
      </c>
      <c r="AY146" s="140">
        <f t="shared" si="77"/>
        <v>15948.699999999999</v>
      </c>
      <c r="AZ146" s="140">
        <f t="shared" si="77"/>
        <v>0</v>
      </c>
      <c r="BA146" s="140">
        <f t="shared" si="77"/>
        <v>0</v>
      </c>
      <c r="BB146" s="803"/>
      <c r="BC146" s="201">
        <f t="shared" si="62"/>
        <v>152146.29999999999</v>
      </c>
    </row>
    <row r="147" spans="1:55" ht="15.65" hidden="1" x14ac:dyDescent="0.3">
      <c r="A147" s="949"/>
      <c r="B147" s="950"/>
      <c r="C147" s="951"/>
      <c r="D147" s="149" t="s">
        <v>37</v>
      </c>
      <c r="E147" s="140">
        <f t="shared" ref="E147" si="78">E127</f>
        <v>0</v>
      </c>
      <c r="F147" s="140">
        <f t="shared" si="65"/>
        <v>0</v>
      </c>
      <c r="G147" s="151" t="e">
        <f t="shared" si="66"/>
        <v>#DIV/0!</v>
      </c>
      <c r="H147" s="140">
        <f t="shared" ref="H147" si="79">H127</f>
        <v>0</v>
      </c>
      <c r="I147" s="143"/>
      <c r="J147" s="143"/>
      <c r="K147" s="143"/>
      <c r="L147" s="143"/>
      <c r="M147" s="143"/>
      <c r="N147" s="390"/>
      <c r="O147" s="390"/>
      <c r="P147" s="390"/>
      <c r="Q147" s="433"/>
      <c r="R147" s="433"/>
      <c r="S147" s="433"/>
      <c r="T147" s="143"/>
      <c r="U147" s="165"/>
      <c r="V147" s="143"/>
      <c r="W147" s="481"/>
      <c r="X147" s="481"/>
      <c r="Y147" s="481"/>
      <c r="Z147" s="521"/>
      <c r="AA147" s="522"/>
      <c r="AB147" s="524"/>
      <c r="AC147" s="558"/>
      <c r="AD147" s="545"/>
      <c r="AE147" s="143"/>
      <c r="AF147" s="166"/>
      <c r="AG147" s="167"/>
      <c r="AH147" s="168"/>
      <c r="AI147" s="165"/>
      <c r="AJ147" s="629"/>
      <c r="AK147" s="627"/>
      <c r="AL147" s="628"/>
      <c r="AM147" s="204"/>
      <c r="AN147" s="143"/>
      <c r="AO147" s="143"/>
      <c r="AP147" s="166"/>
      <c r="AQ147" s="167"/>
      <c r="AR147" s="204"/>
      <c r="AS147" s="143"/>
      <c r="AT147" s="629"/>
      <c r="AU147" s="706"/>
      <c r="AV147" s="706"/>
      <c r="AW147" s="702"/>
      <c r="AX147" s="629"/>
      <c r="AY147" s="143"/>
      <c r="AZ147" s="204"/>
      <c r="BA147" s="143"/>
      <c r="BB147" s="804"/>
      <c r="BC147" s="201">
        <f t="shared" si="62"/>
        <v>0</v>
      </c>
    </row>
    <row r="148" spans="1:55" ht="33.049999999999997" hidden="1" customHeight="1" x14ac:dyDescent="0.3">
      <c r="A148" s="949"/>
      <c r="B148" s="950"/>
      <c r="C148" s="951"/>
      <c r="D148" s="149" t="s">
        <v>2</v>
      </c>
      <c r="E148" s="140">
        <f>E133</f>
        <v>0</v>
      </c>
      <c r="F148" s="140">
        <f t="shared" ref="F148:BA148" si="80">F133</f>
        <v>0</v>
      </c>
      <c r="G148" s="140" t="e">
        <f t="shared" si="80"/>
        <v>#DIV/0!</v>
      </c>
      <c r="H148" s="140">
        <f t="shared" si="80"/>
        <v>0</v>
      </c>
      <c r="I148" s="140">
        <f t="shared" si="80"/>
        <v>0</v>
      </c>
      <c r="J148" s="140">
        <f t="shared" si="80"/>
        <v>0</v>
      </c>
      <c r="K148" s="140">
        <f t="shared" si="80"/>
        <v>0</v>
      </c>
      <c r="L148" s="140">
        <f t="shared" si="80"/>
        <v>0</v>
      </c>
      <c r="M148" s="140">
        <f t="shared" si="80"/>
        <v>0</v>
      </c>
      <c r="N148" s="140">
        <f t="shared" si="80"/>
        <v>0</v>
      </c>
      <c r="O148" s="140">
        <f t="shared" si="80"/>
        <v>0</v>
      </c>
      <c r="P148" s="140">
        <f t="shared" si="80"/>
        <v>0</v>
      </c>
      <c r="Q148" s="140">
        <f t="shared" si="80"/>
        <v>0</v>
      </c>
      <c r="R148" s="140">
        <f t="shared" si="80"/>
        <v>0</v>
      </c>
      <c r="S148" s="140">
        <f t="shared" si="80"/>
        <v>0</v>
      </c>
      <c r="T148" s="140">
        <f t="shared" si="80"/>
        <v>0</v>
      </c>
      <c r="U148" s="140">
        <f t="shared" si="80"/>
        <v>0</v>
      </c>
      <c r="V148" s="140">
        <f t="shared" si="80"/>
        <v>0</v>
      </c>
      <c r="W148" s="490">
        <f t="shared" si="80"/>
        <v>0</v>
      </c>
      <c r="X148" s="490">
        <f t="shared" si="80"/>
        <v>0</v>
      </c>
      <c r="Y148" s="490">
        <f t="shared" si="80"/>
        <v>0</v>
      </c>
      <c r="Z148" s="539">
        <f t="shared" si="80"/>
        <v>0</v>
      </c>
      <c r="AA148" s="539">
        <f t="shared" si="80"/>
        <v>0</v>
      </c>
      <c r="AB148" s="539">
        <f t="shared" si="80"/>
        <v>0</v>
      </c>
      <c r="AC148" s="539">
        <f t="shared" si="80"/>
        <v>0</v>
      </c>
      <c r="AD148" s="539">
        <f t="shared" si="80"/>
        <v>0</v>
      </c>
      <c r="AE148" s="140">
        <f t="shared" si="80"/>
        <v>0</v>
      </c>
      <c r="AF148" s="140">
        <f t="shared" si="80"/>
        <v>0</v>
      </c>
      <c r="AG148" s="140">
        <f t="shared" si="80"/>
        <v>0</v>
      </c>
      <c r="AH148" s="140">
        <f t="shared" si="80"/>
        <v>0</v>
      </c>
      <c r="AI148" s="140">
        <f t="shared" si="80"/>
        <v>0</v>
      </c>
      <c r="AJ148" s="646">
        <f t="shared" si="80"/>
        <v>0</v>
      </c>
      <c r="AK148" s="646">
        <f t="shared" si="80"/>
        <v>0</v>
      </c>
      <c r="AL148" s="646">
        <f t="shared" si="80"/>
        <v>0</v>
      </c>
      <c r="AM148" s="140">
        <f t="shared" si="80"/>
        <v>0</v>
      </c>
      <c r="AN148" s="140">
        <f t="shared" si="80"/>
        <v>0</v>
      </c>
      <c r="AO148" s="140">
        <f t="shared" si="80"/>
        <v>0</v>
      </c>
      <c r="AP148" s="140">
        <f t="shared" si="80"/>
        <v>0</v>
      </c>
      <c r="AQ148" s="140">
        <f t="shared" si="80"/>
        <v>0</v>
      </c>
      <c r="AR148" s="140">
        <f t="shared" si="80"/>
        <v>0</v>
      </c>
      <c r="AS148" s="140">
        <f t="shared" si="80"/>
        <v>0</v>
      </c>
      <c r="AT148" s="646">
        <f t="shared" si="80"/>
        <v>0</v>
      </c>
      <c r="AU148" s="646">
        <f t="shared" si="80"/>
        <v>0</v>
      </c>
      <c r="AV148" s="646">
        <f t="shared" si="80"/>
        <v>0</v>
      </c>
      <c r="AW148" s="646">
        <f t="shared" si="80"/>
        <v>0</v>
      </c>
      <c r="AX148" s="646">
        <f t="shared" si="80"/>
        <v>0</v>
      </c>
      <c r="AY148" s="140">
        <f t="shared" si="80"/>
        <v>0</v>
      </c>
      <c r="AZ148" s="140">
        <f t="shared" si="80"/>
        <v>0</v>
      </c>
      <c r="BA148" s="140">
        <f t="shared" si="80"/>
        <v>0</v>
      </c>
      <c r="BB148" s="804"/>
      <c r="BC148" s="201">
        <f t="shared" si="62"/>
        <v>0</v>
      </c>
    </row>
    <row r="149" spans="1:55" ht="21" hidden="1" customHeight="1" x14ac:dyDescent="0.3">
      <c r="A149" s="949"/>
      <c r="B149" s="950"/>
      <c r="C149" s="951"/>
      <c r="D149" s="152" t="s">
        <v>43</v>
      </c>
      <c r="E149" s="140">
        <f>E129</f>
        <v>138609.4</v>
      </c>
      <c r="F149" s="140">
        <f t="shared" si="65"/>
        <v>119101.3</v>
      </c>
      <c r="G149" s="151">
        <f t="shared" si="66"/>
        <v>85.925846299024457</v>
      </c>
      <c r="H149" s="140">
        <f>H129</f>
        <v>7253.8</v>
      </c>
      <c r="I149" s="140">
        <f t="shared" ref="I149:BA149" si="81">I129</f>
        <v>7253.8</v>
      </c>
      <c r="J149" s="140">
        <f t="shared" si="81"/>
        <v>0</v>
      </c>
      <c r="K149" s="140">
        <f t="shared" si="81"/>
        <v>12746.2</v>
      </c>
      <c r="L149" s="140">
        <f t="shared" si="81"/>
        <v>12746.2</v>
      </c>
      <c r="M149" s="140">
        <f t="shared" si="81"/>
        <v>0</v>
      </c>
      <c r="N149" s="400">
        <f t="shared" si="81"/>
        <v>12000</v>
      </c>
      <c r="O149" s="400">
        <f t="shared" si="81"/>
        <v>12000</v>
      </c>
      <c r="P149" s="400">
        <f t="shared" si="81"/>
        <v>0</v>
      </c>
      <c r="Q149" s="442">
        <f t="shared" si="81"/>
        <v>14000</v>
      </c>
      <c r="R149" s="442">
        <f t="shared" si="81"/>
        <v>14000</v>
      </c>
      <c r="S149" s="442">
        <f t="shared" si="81"/>
        <v>0</v>
      </c>
      <c r="T149" s="140">
        <f t="shared" si="81"/>
        <v>15000</v>
      </c>
      <c r="U149" s="140">
        <f t="shared" si="81"/>
        <v>15000</v>
      </c>
      <c r="V149" s="140">
        <f t="shared" si="81"/>
        <v>0</v>
      </c>
      <c r="W149" s="490">
        <f t="shared" si="81"/>
        <v>9400</v>
      </c>
      <c r="X149" s="490">
        <f t="shared" si="81"/>
        <v>9400</v>
      </c>
      <c r="Y149" s="490">
        <f t="shared" si="81"/>
        <v>0</v>
      </c>
      <c r="Z149" s="539">
        <f t="shared" si="81"/>
        <v>22582.1</v>
      </c>
      <c r="AA149" s="539">
        <f t="shared" si="81"/>
        <v>0</v>
      </c>
      <c r="AB149" s="539">
        <f t="shared" si="81"/>
        <v>0</v>
      </c>
      <c r="AC149" s="539">
        <f t="shared" si="81"/>
        <v>22582.1</v>
      </c>
      <c r="AD149" s="539">
        <f t="shared" si="81"/>
        <v>0</v>
      </c>
      <c r="AE149" s="140">
        <f t="shared" si="81"/>
        <v>6000</v>
      </c>
      <c r="AF149" s="140">
        <f t="shared" si="81"/>
        <v>0</v>
      </c>
      <c r="AG149" s="140">
        <f t="shared" si="81"/>
        <v>0</v>
      </c>
      <c r="AH149" s="140">
        <f t="shared" si="81"/>
        <v>6000</v>
      </c>
      <c r="AI149" s="140">
        <f t="shared" si="81"/>
        <v>0</v>
      </c>
      <c r="AJ149" s="646">
        <f t="shared" si="81"/>
        <v>5500</v>
      </c>
      <c r="AK149" s="646">
        <f t="shared" si="81"/>
        <v>5500</v>
      </c>
      <c r="AL149" s="646">
        <f t="shared" si="81"/>
        <v>0</v>
      </c>
      <c r="AM149" s="140">
        <f t="shared" si="81"/>
        <v>0</v>
      </c>
      <c r="AN149" s="140">
        <f t="shared" si="81"/>
        <v>0</v>
      </c>
      <c r="AO149" s="140">
        <f t="shared" si="81"/>
        <v>7819.2</v>
      </c>
      <c r="AP149" s="140">
        <f t="shared" si="81"/>
        <v>0</v>
      </c>
      <c r="AQ149" s="140">
        <f t="shared" si="81"/>
        <v>0</v>
      </c>
      <c r="AR149" s="140">
        <f t="shared" si="81"/>
        <v>7819.2</v>
      </c>
      <c r="AS149" s="140">
        <f t="shared" si="81"/>
        <v>0</v>
      </c>
      <c r="AT149" s="646">
        <f t="shared" si="81"/>
        <v>12300.000000000002</v>
      </c>
      <c r="AU149" s="646">
        <f t="shared" si="81"/>
        <v>0</v>
      </c>
      <c r="AV149" s="646">
        <f t="shared" si="81"/>
        <v>0</v>
      </c>
      <c r="AW149" s="646">
        <f t="shared" si="81"/>
        <v>12300.000000000002</v>
      </c>
      <c r="AX149" s="646">
        <f t="shared" si="81"/>
        <v>0</v>
      </c>
      <c r="AY149" s="140">
        <f t="shared" si="81"/>
        <v>14008.099999999999</v>
      </c>
      <c r="AZ149" s="140">
        <f t="shared" si="81"/>
        <v>0</v>
      </c>
      <c r="BA149" s="140">
        <f t="shared" si="81"/>
        <v>0</v>
      </c>
      <c r="BB149" s="804"/>
      <c r="BC149" s="201">
        <f t="shared" si="62"/>
        <v>138609.4</v>
      </c>
    </row>
    <row r="150" spans="1:55" ht="65.3" hidden="1" customHeight="1" x14ac:dyDescent="0.3">
      <c r="A150" s="949"/>
      <c r="B150" s="950"/>
      <c r="C150" s="951"/>
      <c r="D150" s="153" t="s">
        <v>355</v>
      </c>
      <c r="E150" s="140">
        <f>E145+E140+E135</f>
        <v>13536.9</v>
      </c>
      <c r="F150" s="140">
        <f t="shared" si="65"/>
        <v>9799.9</v>
      </c>
      <c r="G150" s="151">
        <f t="shared" si="66"/>
        <v>72.393974986887685</v>
      </c>
      <c r="H150" s="140">
        <f t="shared" ref="H150:BA150" si="82">H145+H140+H135</f>
        <v>117.5</v>
      </c>
      <c r="I150" s="140">
        <f t="shared" si="82"/>
        <v>117.5</v>
      </c>
      <c r="J150" s="140">
        <f t="shared" si="82"/>
        <v>0</v>
      </c>
      <c r="K150" s="140">
        <f t="shared" si="82"/>
        <v>340</v>
      </c>
      <c r="L150" s="140">
        <f t="shared" si="82"/>
        <v>340</v>
      </c>
      <c r="M150" s="140">
        <f t="shared" si="82"/>
        <v>0</v>
      </c>
      <c r="N150" s="400">
        <f t="shared" si="82"/>
        <v>480.20000000000005</v>
      </c>
      <c r="O150" s="400">
        <f t="shared" si="82"/>
        <v>480.20000000000005</v>
      </c>
      <c r="P150" s="400">
        <f t="shared" si="82"/>
        <v>0</v>
      </c>
      <c r="Q150" s="442">
        <f t="shared" si="82"/>
        <v>458</v>
      </c>
      <c r="R150" s="442">
        <f t="shared" si="82"/>
        <v>458</v>
      </c>
      <c r="S150" s="442">
        <f t="shared" si="82"/>
        <v>0</v>
      </c>
      <c r="T150" s="140">
        <f t="shared" si="82"/>
        <v>684.09999999999991</v>
      </c>
      <c r="U150" s="140">
        <f t="shared" si="82"/>
        <v>684.09999999999991</v>
      </c>
      <c r="V150" s="140">
        <f t="shared" si="82"/>
        <v>0</v>
      </c>
      <c r="W150" s="490">
        <f t="shared" si="82"/>
        <v>1573</v>
      </c>
      <c r="X150" s="490">
        <f t="shared" si="82"/>
        <v>1573</v>
      </c>
      <c r="Y150" s="490">
        <f t="shared" si="82"/>
        <v>0</v>
      </c>
      <c r="Z150" s="539">
        <f t="shared" si="82"/>
        <v>2101.6</v>
      </c>
      <c r="AA150" s="539">
        <f t="shared" si="82"/>
        <v>0</v>
      </c>
      <c r="AB150" s="539">
        <f t="shared" si="82"/>
        <v>0</v>
      </c>
      <c r="AC150" s="539">
        <f t="shared" si="82"/>
        <v>2101.6</v>
      </c>
      <c r="AD150" s="539">
        <f t="shared" si="82"/>
        <v>0</v>
      </c>
      <c r="AE150" s="140">
        <f t="shared" si="82"/>
        <v>2860</v>
      </c>
      <c r="AF150" s="140">
        <f t="shared" si="82"/>
        <v>0</v>
      </c>
      <c r="AG150" s="140">
        <f t="shared" si="82"/>
        <v>0</v>
      </c>
      <c r="AH150" s="140">
        <f t="shared" si="82"/>
        <v>2860</v>
      </c>
      <c r="AI150" s="140">
        <f t="shared" si="82"/>
        <v>0</v>
      </c>
      <c r="AJ150" s="646">
        <f t="shared" si="82"/>
        <v>770.1</v>
      </c>
      <c r="AK150" s="646">
        <f t="shared" si="82"/>
        <v>770.1</v>
      </c>
      <c r="AL150" s="646">
        <f t="shared" si="82"/>
        <v>0</v>
      </c>
      <c r="AM150" s="140">
        <f t="shared" si="82"/>
        <v>0</v>
      </c>
      <c r="AN150" s="140">
        <f t="shared" si="82"/>
        <v>0</v>
      </c>
      <c r="AO150" s="140">
        <f t="shared" si="82"/>
        <v>631.29999999999995</v>
      </c>
      <c r="AP150" s="140">
        <f t="shared" si="82"/>
        <v>0</v>
      </c>
      <c r="AQ150" s="140">
        <f t="shared" si="82"/>
        <v>0</v>
      </c>
      <c r="AR150" s="140">
        <f t="shared" si="82"/>
        <v>631.29999999999995</v>
      </c>
      <c r="AS150" s="140">
        <f t="shared" si="82"/>
        <v>0</v>
      </c>
      <c r="AT150" s="646">
        <f t="shared" si="82"/>
        <v>1580.4999999999998</v>
      </c>
      <c r="AU150" s="646">
        <f t="shared" si="82"/>
        <v>0</v>
      </c>
      <c r="AV150" s="646">
        <f t="shared" si="82"/>
        <v>0</v>
      </c>
      <c r="AW150" s="646">
        <f t="shared" si="82"/>
        <v>554.20000000000005</v>
      </c>
      <c r="AX150" s="646">
        <f t="shared" si="82"/>
        <v>0</v>
      </c>
      <c r="AY150" s="140">
        <f t="shared" si="82"/>
        <v>1940.6000000000001</v>
      </c>
      <c r="AZ150" s="140">
        <f t="shared" si="82"/>
        <v>0</v>
      </c>
      <c r="BA150" s="140">
        <f t="shared" si="82"/>
        <v>0</v>
      </c>
      <c r="BB150" s="804"/>
      <c r="BC150" s="201">
        <f t="shared" si="62"/>
        <v>13536.9</v>
      </c>
    </row>
    <row r="151" spans="1:55" ht="36.799999999999997" hidden="1" customHeight="1" x14ac:dyDescent="0.3">
      <c r="A151" s="260"/>
      <c r="B151" s="808" t="s">
        <v>278</v>
      </c>
      <c r="C151" s="832"/>
      <c r="D151" s="147" t="s">
        <v>41</v>
      </c>
      <c r="E151" s="236"/>
      <c r="F151" s="236"/>
      <c r="G151" s="237"/>
      <c r="H151" s="236"/>
      <c r="I151" s="236"/>
      <c r="J151" s="261"/>
      <c r="K151" s="236"/>
      <c r="L151" s="236"/>
      <c r="M151" s="261"/>
      <c r="N151" s="410"/>
      <c r="O151" s="410"/>
      <c r="P151" s="411"/>
      <c r="Q151" s="450"/>
      <c r="R151" s="450"/>
      <c r="S151" s="451"/>
      <c r="T151" s="236"/>
      <c r="U151" s="263"/>
      <c r="V151" s="261"/>
      <c r="W151" s="497"/>
      <c r="X151" s="497"/>
      <c r="Y151" s="498"/>
      <c r="Z151" s="568"/>
      <c r="AA151" s="569"/>
      <c r="AB151" s="570"/>
      <c r="AC151" s="571"/>
      <c r="AD151" s="572"/>
      <c r="AE151" s="236"/>
      <c r="AF151" s="264"/>
      <c r="AG151" s="265"/>
      <c r="AH151" s="266"/>
      <c r="AI151" s="262"/>
      <c r="AJ151" s="664"/>
      <c r="AK151" s="665"/>
      <c r="AL151" s="666"/>
      <c r="AM151" s="266"/>
      <c r="AN151" s="262"/>
      <c r="AO151" s="236"/>
      <c r="AP151" s="264"/>
      <c r="AQ151" s="265"/>
      <c r="AR151" s="266"/>
      <c r="AS151" s="262"/>
      <c r="AT151" s="664"/>
      <c r="AU151" s="734"/>
      <c r="AV151" s="712"/>
      <c r="AW151" s="711"/>
      <c r="AX151" s="712"/>
      <c r="AY151" s="237"/>
      <c r="AZ151" s="266"/>
      <c r="BA151" s="262"/>
      <c r="BB151" s="162"/>
      <c r="BC151" s="201">
        <f t="shared" si="62"/>
        <v>0</v>
      </c>
    </row>
    <row r="152" spans="1:55" ht="36.799999999999997" hidden="1" customHeight="1" x14ac:dyDescent="0.3">
      <c r="A152" s="260"/>
      <c r="B152" s="809"/>
      <c r="C152" s="833"/>
      <c r="D152" s="149" t="s">
        <v>37</v>
      </c>
      <c r="E152" s="236"/>
      <c r="F152" s="236"/>
      <c r="G152" s="237"/>
      <c r="H152" s="236"/>
      <c r="I152" s="236"/>
      <c r="J152" s="261"/>
      <c r="K152" s="236"/>
      <c r="L152" s="236"/>
      <c r="M152" s="261"/>
      <c r="N152" s="410"/>
      <c r="O152" s="410"/>
      <c r="P152" s="411"/>
      <c r="Q152" s="450"/>
      <c r="R152" s="450"/>
      <c r="S152" s="451"/>
      <c r="T152" s="236"/>
      <c r="U152" s="263"/>
      <c r="V152" s="261"/>
      <c r="W152" s="497"/>
      <c r="X152" s="497"/>
      <c r="Y152" s="498"/>
      <c r="Z152" s="568"/>
      <c r="AA152" s="569"/>
      <c r="AB152" s="570"/>
      <c r="AC152" s="571"/>
      <c r="AD152" s="572"/>
      <c r="AE152" s="236"/>
      <c r="AF152" s="264"/>
      <c r="AG152" s="265"/>
      <c r="AH152" s="266"/>
      <c r="AI152" s="262"/>
      <c r="AJ152" s="664"/>
      <c r="AK152" s="665"/>
      <c r="AL152" s="666"/>
      <c r="AM152" s="266"/>
      <c r="AN152" s="262"/>
      <c r="AO152" s="236"/>
      <c r="AP152" s="264"/>
      <c r="AQ152" s="265"/>
      <c r="AR152" s="266"/>
      <c r="AS152" s="262"/>
      <c r="AT152" s="664"/>
      <c r="AU152" s="734"/>
      <c r="AV152" s="712"/>
      <c r="AW152" s="711"/>
      <c r="AX152" s="712"/>
      <c r="AY152" s="237"/>
      <c r="AZ152" s="266"/>
      <c r="BA152" s="262"/>
      <c r="BB152" s="162"/>
      <c r="BC152" s="201">
        <f t="shared" si="62"/>
        <v>0</v>
      </c>
    </row>
    <row r="153" spans="1:55" ht="36.799999999999997" hidden="1" customHeight="1" x14ac:dyDescent="0.3">
      <c r="A153" s="260"/>
      <c r="B153" s="809"/>
      <c r="C153" s="833"/>
      <c r="D153" s="149" t="s">
        <v>2</v>
      </c>
      <c r="E153" s="236"/>
      <c r="F153" s="236"/>
      <c r="G153" s="237"/>
      <c r="H153" s="236"/>
      <c r="I153" s="236"/>
      <c r="J153" s="261"/>
      <c r="K153" s="236"/>
      <c r="L153" s="236"/>
      <c r="M153" s="261"/>
      <c r="N153" s="410"/>
      <c r="O153" s="410"/>
      <c r="P153" s="411"/>
      <c r="Q153" s="450"/>
      <c r="R153" s="450"/>
      <c r="S153" s="451"/>
      <c r="T153" s="236"/>
      <c r="U153" s="263"/>
      <c r="V153" s="261"/>
      <c r="W153" s="497"/>
      <c r="X153" s="497"/>
      <c r="Y153" s="498"/>
      <c r="Z153" s="568"/>
      <c r="AA153" s="569"/>
      <c r="AB153" s="570"/>
      <c r="AC153" s="571"/>
      <c r="AD153" s="572"/>
      <c r="AE153" s="236"/>
      <c r="AF153" s="264"/>
      <c r="AG153" s="265"/>
      <c r="AH153" s="266"/>
      <c r="AI153" s="262"/>
      <c r="AJ153" s="664"/>
      <c r="AK153" s="665"/>
      <c r="AL153" s="666"/>
      <c r="AM153" s="266"/>
      <c r="AN153" s="262"/>
      <c r="AO153" s="236"/>
      <c r="AP153" s="264"/>
      <c r="AQ153" s="265"/>
      <c r="AR153" s="266"/>
      <c r="AS153" s="262"/>
      <c r="AT153" s="664"/>
      <c r="AU153" s="734"/>
      <c r="AV153" s="712"/>
      <c r="AW153" s="711"/>
      <c r="AX153" s="712"/>
      <c r="AY153" s="237"/>
      <c r="AZ153" s="266"/>
      <c r="BA153" s="262"/>
      <c r="BB153" s="162"/>
      <c r="BC153" s="201">
        <f t="shared" si="62"/>
        <v>0</v>
      </c>
    </row>
    <row r="154" spans="1:55" ht="36.799999999999997" hidden="1" customHeight="1" x14ac:dyDescent="0.3">
      <c r="A154" s="260"/>
      <c r="B154" s="809"/>
      <c r="C154" s="833"/>
      <c r="D154" s="152" t="s">
        <v>43</v>
      </c>
      <c r="E154" s="236"/>
      <c r="F154" s="236"/>
      <c r="G154" s="237"/>
      <c r="H154" s="236"/>
      <c r="I154" s="236"/>
      <c r="J154" s="261"/>
      <c r="K154" s="236"/>
      <c r="L154" s="236"/>
      <c r="M154" s="261"/>
      <c r="N154" s="410"/>
      <c r="O154" s="410"/>
      <c r="P154" s="411"/>
      <c r="Q154" s="450"/>
      <c r="R154" s="450"/>
      <c r="S154" s="451"/>
      <c r="T154" s="236"/>
      <c r="U154" s="263"/>
      <c r="V154" s="261"/>
      <c r="W154" s="497"/>
      <c r="X154" s="497"/>
      <c r="Y154" s="498"/>
      <c r="Z154" s="568"/>
      <c r="AA154" s="569"/>
      <c r="AB154" s="570"/>
      <c r="AC154" s="571"/>
      <c r="AD154" s="572"/>
      <c r="AE154" s="236"/>
      <c r="AF154" s="264"/>
      <c r="AG154" s="265"/>
      <c r="AH154" s="266"/>
      <c r="AI154" s="262"/>
      <c r="AJ154" s="664"/>
      <c r="AK154" s="665"/>
      <c r="AL154" s="666"/>
      <c r="AM154" s="266"/>
      <c r="AN154" s="262"/>
      <c r="AO154" s="236"/>
      <c r="AP154" s="264"/>
      <c r="AQ154" s="265"/>
      <c r="AR154" s="266"/>
      <c r="AS154" s="262"/>
      <c r="AT154" s="664"/>
      <c r="AU154" s="734"/>
      <c r="AV154" s="712"/>
      <c r="AW154" s="711"/>
      <c r="AX154" s="712"/>
      <c r="AY154" s="237"/>
      <c r="AZ154" s="266"/>
      <c r="BA154" s="262"/>
      <c r="BB154" s="162"/>
      <c r="BC154" s="201">
        <f t="shared" si="62"/>
        <v>0</v>
      </c>
    </row>
    <row r="155" spans="1:55" ht="36.799999999999997" hidden="1" customHeight="1" x14ac:dyDescent="0.3">
      <c r="A155" s="260"/>
      <c r="B155" s="809"/>
      <c r="C155" s="833"/>
      <c r="D155" s="267" t="s">
        <v>270</v>
      </c>
      <c r="E155" s="236"/>
      <c r="F155" s="236"/>
      <c r="G155" s="237"/>
      <c r="H155" s="236"/>
      <c r="I155" s="236"/>
      <c r="J155" s="261"/>
      <c r="K155" s="236"/>
      <c r="L155" s="236"/>
      <c r="M155" s="261"/>
      <c r="N155" s="410"/>
      <c r="O155" s="410"/>
      <c r="P155" s="411"/>
      <c r="Q155" s="450"/>
      <c r="R155" s="450"/>
      <c r="S155" s="451"/>
      <c r="T155" s="236"/>
      <c r="U155" s="263"/>
      <c r="V155" s="261"/>
      <c r="W155" s="497"/>
      <c r="X155" s="497"/>
      <c r="Y155" s="498"/>
      <c r="Z155" s="568"/>
      <c r="AA155" s="569"/>
      <c r="AB155" s="570"/>
      <c r="AC155" s="571"/>
      <c r="AD155" s="572"/>
      <c r="AE155" s="236"/>
      <c r="AF155" s="264"/>
      <c r="AG155" s="265"/>
      <c r="AH155" s="266"/>
      <c r="AI155" s="262"/>
      <c r="AJ155" s="664"/>
      <c r="AK155" s="665"/>
      <c r="AL155" s="666"/>
      <c r="AM155" s="266"/>
      <c r="AN155" s="262"/>
      <c r="AO155" s="236"/>
      <c r="AP155" s="264"/>
      <c r="AQ155" s="265"/>
      <c r="AR155" s="266"/>
      <c r="AS155" s="262"/>
      <c r="AT155" s="664"/>
      <c r="AU155" s="734"/>
      <c r="AV155" s="712"/>
      <c r="AW155" s="711"/>
      <c r="AX155" s="712"/>
      <c r="AY155" s="237"/>
      <c r="AZ155" s="266"/>
      <c r="BA155" s="262"/>
      <c r="BB155" s="162"/>
      <c r="BC155" s="201">
        <f t="shared" si="62"/>
        <v>0</v>
      </c>
    </row>
    <row r="156" spans="1:55" ht="22.55" customHeight="1" x14ac:dyDescent="0.3">
      <c r="A156" s="928" t="s">
        <v>261</v>
      </c>
      <c r="B156" s="928"/>
      <c r="C156" s="928"/>
      <c r="D156" s="928"/>
      <c r="E156" s="928"/>
      <c r="F156" s="928"/>
      <c r="G156" s="928"/>
      <c r="H156" s="928"/>
      <c r="I156" s="928"/>
      <c r="J156" s="928"/>
      <c r="K156" s="928"/>
      <c r="L156" s="928"/>
      <c r="M156" s="928"/>
      <c r="N156" s="928"/>
      <c r="O156" s="928"/>
      <c r="P156" s="928"/>
      <c r="Q156" s="928"/>
      <c r="R156" s="928"/>
      <c r="S156" s="928"/>
      <c r="T156" s="928"/>
      <c r="U156" s="928"/>
      <c r="V156" s="928"/>
      <c r="W156" s="928"/>
      <c r="X156" s="928"/>
      <c r="Y156" s="928"/>
      <c r="Z156" s="928"/>
      <c r="AA156" s="928"/>
      <c r="AB156" s="928"/>
      <c r="AC156" s="928"/>
      <c r="AD156" s="928"/>
      <c r="AE156" s="928"/>
      <c r="AF156" s="928"/>
      <c r="AG156" s="928"/>
      <c r="AH156" s="928"/>
      <c r="AI156" s="928"/>
      <c r="AJ156" s="928"/>
      <c r="AK156" s="928"/>
      <c r="AL156" s="928"/>
      <c r="AM156" s="928"/>
      <c r="AN156" s="928"/>
      <c r="AO156" s="928"/>
      <c r="AP156" s="928"/>
      <c r="AQ156" s="928"/>
      <c r="AR156" s="928"/>
      <c r="AS156" s="928"/>
      <c r="AT156" s="928"/>
      <c r="AU156" s="928"/>
      <c r="AV156" s="928"/>
      <c r="AW156" s="928"/>
      <c r="AX156" s="928"/>
      <c r="AY156" s="928"/>
      <c r="AZ156" s="928"/>
      <c r="BA156" s="928"/>
      <c r="BB156" s="928"/>
      <c r="BC156" s="201">
        <f t="shared" si="62"/>
        <v>0</v>
      </c>
    </row>
    <row r="157" spans="1:55" ht="18.8" customHeight="1" x14ac:dyDescent="0.3">
      <c r="A157" s="929" t="s">
        <v>327</v>
      </c>
      <c r="B157" s="930"/>
      <c r="C157" s="931"/>
      <c r="D157" s="147" t="s">
        <v>41</v>
      </c>
      <c r="E157" s="294">
        <f>E158+E159+E160</f>
        <v>21208.399999999998</v>
      </c>
      <c r="F157" s="140">
        <f>F159+F160</f>
        <v>18578.2</v>
      </c>
      <c r="G157" s="151">
        <f t="shared" ref="G157:G176" si="83">F157/E157*100</f>
        <v>87.598310103543881</v>
      </c>
      <c r="H157" s="294">
        <f t="shared" ref="H157:BA157" si="84">H158+H159+H160</f>
        <v>512</v>
      </c>
      <c r="I157" s="294">
        <f t="shared" si="84"/>
        <v>512</v>
      </c>
      <c r="J157" s="294">
        <f t="shared" si="84"/>
        <v>0</v>
      </c>
      <c r="K157" s="294">
        <f t="shared" si="84"/>
        <v>1279.9000000000001</v>
      </c>
      <c r="L157" s="294">
        <f t="shared" si="84"/>
        <v>1279.9000000000001</v>
      </c>
      <c r="M157" s="294">
        <f t="shared" si="84"/>
        <v>0</v>
      </c>
      <c r="N157" s="412">
        <f t="shared" si="84"/>
        <v>1336.1</v>
      </c>
      <c r="O157" s="412">
        <f t="shared" si="84"/>
        <v>1336.1</v>
      </c>
      <c r="P157" s="412">
        <f t="shared" si="84"/>
        <v>0</v>
      </c>
      <c r="Q157" s="452">
        <f t="shared" si="84"/>
        <v>1952.3</v>
      </c>
      <c r="R157" s="452">
        <f t="shared" si="84"/>
        <v>1937.3</v>
      </c>
      <c r="S157" s="452">
        <f t="shared" si="84"/>
        <v>0</v>
      </c>
      <c r="T157" s="294">
        <f t="shared" si="84"/>
        <v>3783.2</v>
      </c>
      <c r="U157" s="294">
        <f t="shared" si="84"/>
        <v>3783.2</v>
      </c>
      <c r="V157" s="294">
        <f t="shared" si="84"/>
        <v>0</v>
      </c>
      <c r="W157" s="499">
        <f t="shared" si="84"/>
        <v>-2182.0999999999995</v>
      </c>
      <c r="X157" s="499">
        <f t="shared" si="84"/>
        <v>1453.6</v>
      </c>
      <c r="Y157" s="499">
        <f t="shared" si="84"/>
        <v>0</v>
      </c>
      <c r="Z157" s="573">
        <f t="shared" si="84"/>
        <v>1690.4</v>
      </c>
      <c r="AA157" s="573">
        <f t="shared" si="84"/>
        <v>0</v>
      </c>
      <c r="AB157" s="573">
        <f t="shared" si="84"/>
        <v>0</v>
      </c>
      <c r="AC157" s="573">
        <f t="shared" si="84"/>
        <v>1690.4</v>
      </c>
      <c r="AD157" s="573">
        <f t="shared" si="84"/>
        <v>0</v>
      </c>
      <c r="AE157" s="294">
        <f t="shared" si="84"/>
        <v>1807.8000000000002</v>
      </c>
      <c r="AF157" s="294">
        <f t="shared" si="84"/>
        <v>0</v>
      </c>
      <c r="AG157" s="294">
        <f t="shared" si="84"/>
        <v>0</v>
      </c>
      <c r="AH157" s="294">
        <f t="shared" si="84"/>
        <v>1807.8000000000002</v>
      </c>
      <c r="AI157" s="294">
        <f t="shared" si="84"/>
        <v>0</v>
      </c>
      <c r="AJ157" s="667">
        <f t="shared" si="84"/>
        <v>2071.1</v>
      </c>
      <c r="AK157" s="667">
        <f t="shared" si="84"/>
        <v>2071.1</v>
      </c>
      <c r="AL157" s="667">
        <f t="shared" si="84"/>
        <v>0</v>
      </c>
      <c r="AM157" s="294">
        <f t="shared" si="84"/>
        <v>0</v>
      </c>
      <c r="AN157" s="294">
        <f t="shared" si="84"/>
        <v>0</v>
      </c>
      <c r="AO157" s="294">
        <f t="shared" si="84"/>
        <v>1427.5</v>
      </c>
      <c r="AP157" s="294">
        <f t="shared" si="84"/>
        <v>0</v>
      </c>
      <c r="AQ157" s="294">
        <f t="shared" si="84"/>
        <v>0</v>
      </c>
      <c r="AR157" s="294">
        <f t="shared" si="84"/>
        <v>1427.5</v>
      </c>
      <c r="AS157" s="294">
        <f t="shared" si="84"/>
        <v>0</v>
      </c>
      <c r="AT157" s="667">
        <f t="shared" si="84"/>
        <v>4065.9</v>
      </c>
      <c r="AU157" s="667">
        <f t="shared" si="84"/>
        <v>0</v>
      </c>
      <c r="AV157" s="667">
        <f t="shared" si="84"/>
        <v>0</v>
      </c>
      <c r="AW157" s="667">
        <f t="shared" si="84"/>
        <v>1229.3</v>
      </c>
      <c r="AX157" s="667">
        <f t="shared" si="84"/>
        <v>0</v>
      </c>
      <c r="AY157" s="294">
        <f t="shared" si="84"/>
        <v>3429.3</v>
      </c>
      <c r="AZ157" s="294">
        <f t="shared" si="84"/>
        <v>0</v>
      </c>
      <c r="BA157" s="294">
        <f t="shared" si="84"/>
        <v>0</v>
      </c>
      <c r="BB157" s="803"/>
      <c r="BC157" s="201">
        <f>H157+K157+N157+Q157+T157+W157+Z157+AE157+AJ157+AO157+AT157+AY157-12</f>
        <v>21161.4</v>
      </c>
    </row>
    <row r="158" spans="1:55" ht="15.65" hidden="1" x14ac:dyDescent="0.3">
      <c r="A158" s="932"/>
      <c r="B158" s="933"/>
      <c r="C158" s="934"/>
      <c r="D158" s="149" t="s">
        <v>37</v>
      </c>
      <c r="E158" s="272"/>
      <c r="F158" s="119">
        <f t="shared" ref="F158:F174" si="85">I158+L158+O158+R158+U158+X158+AC158+AH158+AM158+AR158+AW158+AZ158</f>
        <v>0</v>
      </c>
      <c r="G158" s="151" t="e">
        <f t="shared" si="83"/>
        <v>#DIV/0!</v>
      </c>
      <c r="H158" s="272"/>
      <c r="I158" s="272"/>
      <c r="J158" s="272"/>
      <c r="K158" s="272"/>
      <c r="L158" s="272"/>
      <c r="M158" s="272"/>
      <c r="N158" s="413"/>
      <c r="O158" s="413"/>
      <c r="P158" s="413"/>
      <c r="Q158" s="453"/>
      <c r="R158" s="453"/>
      <c r="S158" s="453"/>
      <c r="T158" s="272"/>
      <c r="U158" s="272"/>
      <c r="V158" s="272"/>
      <c r="W158" s="500"/>
      <c r="X158" s="500"/>
      <c r="Y158" s="500"/>
      <c r="Z158" s="574"/>
      <c r="AA158" s="575"/>
      <c r="AB158" s="576"/>
      <c r="AC158" s="577"/>
      <c r="AD158" s="578"/>
      <c r="AE158" s="272"/>
      <c r="AF158" s="337"/>
      <c r="AG158" s="338"/>
      <c r="AH158" s="339"/>
      <c r="AI158" s="340"/>
      <c r="AJ158" s="668"/>
      <c r="AK158" s="669"/>
      <c r="AL158" s="670"/>
      <c r="AM158" s="339"/>
      <c r="AN158" s="340"/>
      <c r="AO158" s="272"/>
      <c r="AP158" s="337"/>
      <c r="AQ158" s="341"/>
      <c r="AR158" s="727"/>
      <c r="AS158" s="272"/>
      <c r="AT158" s="668"/>
      <c r="AU158" s="671"/>
      <c r="AV158" s="671"/>
      <c r="AW158" s="713"/>
      <c r="AX158" s="668"/>
      <c r="AY158" s="272"/>
      <c r="AZ158" s="272"/>
      <c r="BA158" s="340"/>
      <c r="BB158" s="804"/>
      <c r="BC158" s="201">
        <f t="shared" si="62"/>
        <v>0</v>
      </c>
    </row>
    <row r="159" spans="1:55" ht="31.95" customHeight="1" x14ac:dyDescent="0.3">
      <c r="A159" s="932"/>
      <c r="B159" s="933"/>
      <c r="C159" s="934"/>
      <c r="D159" s="149" t="s">
        <v>2</v>
      </c>
      <c r="E159" s="290">
        <f>E45+E111</f>
        <v>1085.8</v>
      </c>
      <c r="F159" s="290">
        <f>F45+F91</f>
        <v>1085.8</v>
      </c>
      <c r="G159" s="151">
        <f t="shared" si="83"/>
        <v>100</v>
      </c>
      <c r="H159" s="290">
        <f t="shared" ref="H159:BA159" si="86">H45</f>
        <v>0</v>
      </c>
      <c r="I159" s="290">
        <f t="shared" si="86"/>
        <v>0</v>
      </c>
      <c r="J159" s="290">
        <f t="shared" si="86"/>
        <v>0</v>
      </c>
      <c r="K159" s="290">
        <f t="shared" si="86"/>
        <v>0</v>
      </c>
      <c r="L159" s="290">
        <f t="shared" si="86"/>
        <v>0</v>
      </c>
      <c r="M159" s="290">
        <f t="shared" si="86"/>
        <v>0</v>
      </c>
      <c r="N159" s="414">
        <f t="shared" si="86"/>
        <v>0</v>
      </c>
      <c r="O159" s="414">
        <f t="shared" si="86"/>
        <v>0</v>
      </c>
      <c r="P159" s="414">
        <f t="shared" si="86"/>
        <v>0</v>
      </c>
      <c r="Q159" s="454">
        <f t="shared" si="86"/>
        <v>300</v>
      </c>
      <c r="R159" s="454">
        <f t="shared" si="86"/>
        <v>300</v>
      </c>
      <c r="S159" s="454">
        <f t="shared" si="86"/>
        <v>0</v>
      </c>
      <c r="T159" s="290">
        <f t="shared" si="86"/>
        <v>0</v>
      </c>
      <c r="U159" s="290">
        <f t="shared" si="86"/>
        <v>0</v>
      </c>
      <c r="V159" s="290">
        <f t="shared" si="86"/>
        <v>0</v>
      </c>
      <c r="W159" s="501">
        <f t="shared" si="86"/>
        <v>270.39999999999998</v>
      </c>
      <c r="X159" s="501">
        <f t="shared" si="86"/>
        <v>270.39999999999998</v>
      </c>
      <c r="Y159" s="501">
        <f t="shared" si="86"/>
        <v>0</v>
      </c>
      <c r="Z159" s="579">
        <f t="shared" si="86"/>
        <v>129.4</v>
      </c>
      <c r="AA159" s="579">
        <f t="shared" si="86"/>
        <v>0</v>
      </c>
      <c r="AB159" s="579">
        <f t="shared" si="86"/>
        <v>0</v>
      </c>
      <c r="AC159" s="579">
        <f t="shared" si="86"/>
        <v>129.4</v>
      </c>
      <c r="AD159" s="579">
        <f t="shared" si="86"/>
        <v>0</v>
      </c>
      <c r="AE159" s="290">
        <f t="shared" si="86"/>
        <v>124.4</v>
      </c>
      <c r="AF159" s="290">
        <f t="shared" si="86"/>
        <v>0</v>
      </c>
      <c r="AG159" s="290">
        <f t="shared" si="86"/>
        <v>0</v>
      </c>
      <c r="AH159" s="290">
        <f t="shared" si="86"/>
        <v>124.4</v>
      </c>
      <c r="AI159" s="290">
        <f t="shared" si="86"/>
        <v>0</v>
      </c>
      <c r="AJ159" s="672">
        <f t="shared" si="86"/>
        <v>211.6</v>
      </c>
      <c r="AK159" s="672">
        <f t="shared" si="86"/>
        <v>211.6</v>
      </c>
      <c r="AL159" s="672">
        <f t="shared" si="86"/>
        <v>0</v>
      </c>
      <c r="AM159" s="290">
        <f t="shared" si="86"/>
        <v>0</v>
      </c>
      <c r="AN159" s="290">
        <f t="shared" si="86"/>
        <v>0</v>
      </c>
      <c r="AO159" s="290">
        <f t="shared" si="86"/>
        <v>0</v>
      </c>
      <c r="AP159" s="290">
        <f t="shared" si="86"/>
        <v>0</v>
      </c>
      <c r="AQ159" s="290">
        <f t="shared" si="86"/>
        <v>0</v>
      </c>
      <c r="AR159" s="290">
        <f t="shared" si="86"/>
        <v>0</v>
      </c>
      <c r="AS159" s="290">
        <f t="shared" si="86"/>
        <v>0</v>
      </c>
      <c r="AT159" s="672">
        <f t="shared" si="86"/>
        <v>0</v>
      </c>
      <c r="AU159" s="672">
        <f t="shared" si="86"/>
        <v>0</v>
      </c>
      <c r="AV159" s="672">
        <f t="shared" si="86"/>
        <v>0</v>
      </c>
      <c r="AW159" s="672">
        <f t="shared" si="86"/>
        <v>0</v>
      </c>
      <c r="AX159" s="672">
        <f t="shared" si="86"/>
        <v>0</v>
      </c>
      <c r="AY159" s="290">
        <f t="shared" si="86"/>
        <v>0</v>
      </c>
      <c r="AZ159" s="290">
        <f t="shared" si="86"/>
        <v>0</v>
      </c>
      <c r="BA159" s="290">
        <f t="shared" si="86"/>
        <v>0</v>
      </c>
      <c r="BB159" s="804"/>
      <c r="BC159" s="201">
        <f t="shared" si="62"/>
        <v>1035.8</v>
      </c>
    </row>
    <row r="160" spans="1:55" ht="20.2" customHeight="1" x14ac:dyDescent="0.3">
      <c r="A160" s="932"/>
      <c r="B160" s="933"/>
      <c r="C160" s="934"/>
      <c r="D160" s="152" t="s">
        <v>43</v>
      </c>
      <c r="E160" s="290">
        <f>E46+E104++E107+E113</f>
        <v>20122.599999999999</v>
      </c>
      <c r="F160" s="290">
        <f>F46+F104++F107+F113</f>
        <v>17492.400000000001</v>
      </c>
      <c r="G160" s="151">
        <f t="shared" si="83"/>
        <v>86.929124467017189</v>
      </c>
      <c r="H160" s="290">
        <f>H46+H104+H107</f>
        <v>512</v>
      </c>
      <c r="I160" s="290">
        <f>I46+I104+I107</f>
        <v>512</v>
      </c>
      <c r="J160" s="290">
        <f t="shared" ref="J160:P160" si="87">J46+J106+J104</f>
        <v>0</v>
      </c>
      <c r="K160" s="290">
        <f t="shared" si="87"/>
        <v>1279.9000000000001</v>
      </c>
      <c r="L160" s="290">
        <f t="shared" si="87"/>
        <v>1279.9000000000001</v>
      </c>
      <c r="M160" s="290">
        <f t="shared" si="87"/>
        <v>0</v>
      </c>
      <c r="N160" s="414">
        <f t="shared" si="87"/>
        <v>1336.1</v>
      </c>
      <c r="O160" s="414">
        <f t="shared" si="87"/>
        <v>1336.1</v>
      </c>
      <c r="P160" s="414">
        <f t="shared" si="87"/>
        <v>0</v>
      </c>
      <c r="Q160" s="454">
        <f>Q46+Q104+Q111</f>
        <v>1652.3</v>
      </c>
      <c r="R160" s="454">
        <f>R46+R104</f>
        <v>1637.3</v>
      </c>
      <c r="S160" s="454">
        <f>S46+S106+S104</f>
        <v>0</v>
      </c>
      <c r="T160" s="290">
        <f>T46+T106+T104</f>
        <v>3783.2</v>
      </c>
      <c r="U160" s="290">
        <f>U46+U106+U104</f>
        <v>3783.2</v>
      </c>
      <c r="V160" s="290">
        <f>V46+V106+V104</f>
        <v>0</v>
      </c>
      <c r="W160" s="501">
        <f>W46+W106+W104+W109</f>
        <v>-2452.4999999999995</v>
      </c>
      <c r="X160" s="501">
        <f t="shared" ref="X160:AI160" si="88">X46+X106+X104</f>
        <v>1183.2</v>
      </c>
      <c r="Y160" s="501">
        <f t="shared" si="88"/>
        <v>0</v>
      </c>
      <c r="Z160" s="579">
        <f t="shared" si="88"/>
        <v>1561</v>
      </c>
      <c r="AA160" s="579">
        <f t="shared" si="88"/>
        <v>0</v>
      </c>
      <c r="AB160" s="579">
        <f t="shared" si="88"/>
        <v>0</v>
      </c>
      <c r="AC160" s="579">
        <f t="shared" si="88"/>
        <v>1561</v>
      </c>
      <c r="AD160" s="579">
        <f t="shared" si="88"/>
        <v>0</v>
      </c>
      <c r="AE160" s="290">
        <f>AE46+AE106+AE104</f>
        <v>1683.4</v>
      </c>
      <c r="AF160" s="290">
        <f t="shared" si="88"/>
        <v>0</v>
      </c>
      <c r="AG160" s="290">
        <f t="shared" si="88"/>
        <v>0</v>
      </c>
      <c r="AH160" s="290">
        <f t="shared" si="88"/>
        <v>1683.4</v>
      </c>
      <c r="AI160" s="290">
        <f t="shared" si="88"/>
        <v>0</v>
      </c>
      <c r="AJ160" s="672">
        <f>AJ46+AJ104+AJ113</f>
        <v>1859.5</v>
      </c>
      <c r="AK160" s="672">
        <f>AK46+AK106+AK104+AK113</f>
        <v>1859.5</v>
      </c>
      <c r="AL160" s="672">
        <f t="shared" ref="AL160:BA160" si="89">AL46+AL106+AL104</f>
        <v>0</v>
      </c>
      <c r="AM160" s="290">
        <f t="shared" si="89"/>
        <v>0</v>
      </c>
      <c r="AN160" s="290">
        <f t="shared" si="89"/>
        <v>0</v>
      </c>
      <c r="AO160" s="290">
        <f t="shared" si="89"/>
        <v>1427.5</v>
      </c>
      <c r="AP160" s="290">
        <f t="shared" si="89"/>
        <v>0</v>
      </c>
      <c r="AQ160" s="290">
        <f t="shared" si="89"/>
        <v>0</v>
      </c>
      <c r="AR160" s="290">
        <f t="shared" si="89"/>
        <v>1427.5</v>
      </c>
      <c r="AS160" s="290">
        <f t="shared" si="89"/>
        <v>0</v>
      </c>
      <c r="AT160" s="672">
        <f>AT46+AT106+AT104</f>
        <v>4065.9</v>
      </c>
      <c r="AU160" s="672">
        <f t="shared" si="89"/>
        <v>0</v>
      </c>
      <c r="AV160" s="672">
        <f t="shared" si="89"/>
        <v>0</v>
      </c>
      <c r="AW160" s="672">
        <f t="shared" si="89"/>
        <v>1229.3</v>
      </c>
      <c r="AX160" s="672">
        <f t="shared" si="89"/>
        <v>0</v>
      </c>
      <c r="AY160" s="290">
        <f t="shared" si="89"/>
        <v>3429.3</v>
      </c>
      <c r="AZ160" s="290">
        <f t="shared" si="89"/>
        <v>0</v>
      </c>
      <c r="BA160" s="290">
        <f t="shared" si="89"/>
        <v>0</v>
      </c>
      <c r="BB160" s="804"/>
      <c r="BC160" s="201">
        <f>H160+K160+N160+Q160+T160+W160+Z160+AE160+AJ160+AO160+AT160+AY160-12</f>
        <v>20125.599999999999</v>
      </c>
    </row>
    <row r="161" spans="1:55" ht="54" customHeight="1" x14ac:dyDescent="0.3">
      <c r="A161" s="932"/>
      <c r="B161" s="933"/>
      <c r="C161" s="934"/>
      <c r="D161" s="153" t="s">
        <v>355</v>
      </c>
      <c r="E161" s="281"/>
      <c r="F161" s="140">
        <f t="shared" si="85"/>
        <v>0</v>
      </c>
      <c r="G161" s="151" t="e">
        <f t="shared" si="83"/>
        <v>#DIV/0!</v>
      </c>
      <c r="H161" s="281"/>
      <c r="I161" s="281"/>
      <c r="J161" s="281"/>
      <c r="K161" s="281"/>
      <c r="L161" s="281"/>
      <c r="M161" s="281"/>
      <c r="N161" s="415"/>
      <c r="O161" s="415"/>
      <c r="P161" s="415"/>
      <c r="Q161" s="455"/>
      <c r="R161" s="455"/>
      <c r="S161" s="455"/>
      <c r="T161" s="281"/>
      <c r="U161" s="342"/>
      <c r="V161" s="281"/>
      <c r="W161" s="502"/>
      <c r="X161" s="502"/>
      <c r="Y161" s="502"/>
      <c r="Z161" s="580"/>
      <c r="AA161" s="581"/>
      <c r="AB161" s="582"/>
      <c r="AC161" s="583"/>
      <c r="AD161" s="584"/>
      <c r="AE161" s="281"/>
      <c r="AF161" s="343"/>
      <c r="AG161" s="344"/>
      <c r="AH161" s="345"/>
      <c r="AI161" s="342"/>
      <c r="AJ161" s="673"/>
      <c r="AK161" s="674"/>
      <c r="AL161" s="675"/>
      <c r="AM161" s="345"/>
      <c r="AN161" s="342"/>
      <c r="AO161" s="281"/>
      <c r="AP161" s="343"/>
      <c r="AQ161" s="344"/>
      <c r="AR161" s="728"/>
      <c r="AS161" s="281"/>
      <c r="AT161" s="673"/>
      <c r="AU161" s="735"/>
      <c r="AV161" s="735"/>
      <c r="AW161" s="715"/>
      <c r="AX161" s="673"/>
      <c r="AY161" s="281"/>
      <c r="AZ161" s="345"/>
      <c r="BA161" s="342"/>
      <c r="BB161" s="804"/>
      <c r="BC161" s="201">
        <f t="shared" si="62"/>
        <v>0</v>
      </c>
    </row>
    <row r="162" spans="1:55" ht="21" customHeight="1" x14ac:dyDescent="0.3">
      <c r="A162" s="935" t="s">
        <v>328</v>
      </c>
      <c r="B162" s="936"/>
      <c r="C162" s="937"/>
      <c r="D162" s="282" t="s">
        <v>41</v>
      </c>
      <c r="E162" s="140">
        <f>H162+K162+N162+Q162+T162+W162+Z162+AE162+AJ162+AO162+AT162+AY162</f>
        <v>55917.7</v>
      </c>
      <c r="F162" s="140">
        <f>I162+L162+O162+R162+U162+X162+AC162+AH162+AM162+AR162+AW162+AZ162+AK162</f>
        <v>42158.3</v>
      </c>
      <c r="G162" s="151">
        <f t="shared" si="83"/>
        <v>75.393480060875191</v>
      </c>
      <c r="H162" s="140">
        <f>H165</f>
        <v>3499.8</v>
      </c>
      <c r="I162" s="140">
        <f>I165</f>
        <v>3499.8</v>
      </c>
      <c r="J162" s="294"/>
      <c r="K162" s="294">
        <f>K165</f>
        <v>17.899999999999999</v>
      </c>
      <c r="L162" s="294">
        <f>L165</f>
        <v>17.899999999999999</v>
      </c>
      <c r="M162" s="294"/>
      <c r="N162" s="412"/>
      <c r="O162" s="412"/>
      <c r="P162" s="412"/>
      <c r="Q162" s="452">
        <f>Q165</f>
        <v>-17.899999999999999</v>
      </c>
      <c r="R162" s="452"/>
      <c r="S162" s="452"/>
      <c r="T162" s="294">
        <f>T165</f>
        <v>3597.4</v>
      </c>
      <c r="U162" s="294">
        <f>U165</f>
        <v>3579.5</v>
      </c>
      <c r="V162" s="294"/>
      <c r="W162" s="499">
        <f>W165</f>
        <v>3611.2</v>
      </c>
      <c r="X162" s="499">
        <f>X165</f>
        <v>3611.2</v>
      </c>
      <c r="Y162" s="499"/>
      <c r="Z162" s="573">
        <f>Z165</f>
        <v>4235.8</v>
      </c>
      <c r="AA162" s="573">
        <f t="shared" ref="AA162:AC162" si="90">AA165</f>
        <v>0</v>
      </c>
      <c r="AB162" s="573">
        <f t="shared" si="90"/>
        <v>0</v>
      </c>
      <c r="AC162" s="573">
        <f t="shared" si="90"/>
        <v>4235.8</v>
      </c>
      <c r="AD162" s="585"/>
      <c r="AE162" s="294">
        <f>AE165</f>
        <v>10590.7</v>
      </c>
      <c r="AF162" s="294">
        <f t="shared" ref="AF162:AH162" si="91">AF165</f>
        <v>0</v>
      </c>
      <c r="AG162" s="294">
        <f t="shared" si="91"/>
        <v>0</v>
      </c>
      <c r="AH162" s="294">
        <f t="shared" si="91"/>
        <v>10590.7</v>
      </c>
      <c r="AI162" s="346"/>
      <c r="AJ162" s="667">
        <f>AJ165</f>
        <v>12880.8</v>
      </c>
      <c r="AK162" s="667">
        <f>AK165</f>
        <v>12880.8</v>
      </c>
      <c r="AL162" s="667"/>
      <c r="AM162" s="294"/>
      <c r="AN162" s="346"/>
      <c r="AO162" s="294">
        <f>AO163+AO164+AO165</f>
        <v>1719.8</v>
      </c>
      <c r="AP162" s="294">
        <f t="shared" ref="AP162:BA162" si="92">AP163+AP164+AP165</f>
        <v>0</v>
      </c>
      <c r="AQ162" s="294">
        <f t="shared" si="92"/>
        <v>0</v>
      </c>
      <c r="AR162" s="294">
        <f t="shared" si="92"/>
        <v>1719.8</v>
      </c>
      <c r="AS162" s="294">
        <f t="shared" si="92"/>
        <v>0</v>
      </c>
      <c r="AT162" s="667">
        <f t="shared" si="92"/>
        <v>12895.199999999999</v>
      </c>
      <c r="AU162" s="667">
        <f t="shared" si="92"/>
        <v>0</v>
      </c>
      <c r="AV162" s="667">
        <f t="shared" si="92"/>
        <v>0</v>
      </c>
      <c r="AW162" s="667">
        <f t="shared" si="92"/>
        <v>2022.8</v>
      </c>
      <c r="AX162" s="667">
        <f t="shared" si="92"/>
        <v>0</v>
      </c>
      <c r="AY162" s="294">
        <f t="shared" si="92"/>
        <v>2887</v>
      </c>
      <c r="AZ162" s="294">
        <f t="shared" si="92"/>
        <v>0</v>
      </c>
      <c r="BA162" s="294">
        <f t="shared" si="92"/>
        <v>0</v>
      </c>
      <c r="BB162" s="803"/>
      <c r="BC162" s="201">
        <f t="shared" si="62"/>
        <v>55917.7</v>
      </c>
    </row>
    <row r="163" spans="1:55" ht="15.65" hidden="1" x14ac:dyDescent="0.3">
      <c r="A163" s="938"/>
      <c r="B163" s="939"/>
      <c r="C163" s="940"/>
      <c r="D163" s="149" t="s">
        <v>37</v>
      </c>
      <c r="E163" s="140">
        <f t="shared" ref="E163:E166" si="93">H163+K163+N163+Q163+T163+W163+Z163+AE163+AJ163+AO163+AT163+AY163</f>
        <v>12</v>
      </c>
      <c r="F163" s="140">
        <f t="shared" si="85"/>
        <v>0</v>
      </c>
      <c r="G163" s="151">
        <f t="shared" si="83"/>
        <v>0</v>
      </c>
      <c r="H163" s="140">
        <f>H100+H107</f>
        <v>12</v>
      </c>
      <c r="I163" s="143"/>
      <c r="J163" s="339"/>
      <c r="K163" s="272"/>
      <c r="L163" s="272"/>
      <c r="M163" s="272"/>
      <c r="N163" s="413"/>
      <c r="O163" s="413"/>
      <c r="P163" s="413"/>
      <c r="Q163" s="453"/>
      <c r="R163" s="453"/>
      <c r="S163" s="453"/>
      <c r="T163" s="272"/>
      <c r="U163" s="272"/>
      <c r="V163" s="272"/>
      <c r="W163" s="500"/>
      <c r="X163" s="500"/>
      <c r="Y163" s="500"/>
      <c r="Z163" s="574"/>
      <c r="AA163" s="574"/>
      <c r="AB163" s="574"/>
      <c r="AC163" s="574"/>
      <c r="AD163" s="577"/>
      <c r="AE163" s="272"/>
      <c r="AF163" s="272"/>
      <c r="AG163" s="272"/>
      <c r="AH163" s="272"/>
      <c r="AI163" s="339"/>
      <c r="AJ163" s="668"/>
      <c r="AK163" s="668"/>
      <c r="AL163" s="668"/>
      <c r="AM163" s="272"/>
      <c r="AN163" s="339"/>
      <c r="AO163" s="272"/>
      <c r="AP163" s="272"/>
      <c r="AQ163" s="272"/>
      <c r="AR163" s="272"/>
      <c r="AS163" s="272"/>
      <c r="AT163" s="668"/>
      <c r="AU163" s="713"/>
      <c r="AV163" s="668"/>
      <c r="AW163" s="668"/>
      <c r="AX163" s="668"/>
      <c r="AY163" s="272"/>
      <c r="AZ163" s="347"/>
      <c r="BA163" s="348"/>
      <c r="BB163" s="804"/>
      <c r="BC163" s="201">
        <f t="shared" si="62"/>
        <v>12</v>
      </c>
    </row>
    <row r="164" spans="1:55" ht="32.4" hidden="1" customHeight="1" x14ac:dyDescent="0.3">
      <c r="A164" s="938"/>
      <c r="B164" s="939"/>
      <c r="C164" s="940"/>
      <c r="D164" s="149" t="s">
        <v>2</v>
      </c>
      <c r="E164" s="140">
        <f t="shared" si="93"/>
        <v>3511.8</v>
      </c>
      <c r="F164" s="140">
        <f t="shared" si="85"/>
        <v>0</v>
      </c>
      <c r="G164" s="151">
        <f t="shared" si="83"/>
        <v>0</v>
      </c>
      <c r="H164" s="140">
        <f>H101+H115</f>
        <v>3511.8</v>
      </c>
      <c r="I164" s="143"/>
      <c r="J164" s="339"/>
      <c r="K164" s="272"/>
      <c r="L164" s="272"/>
      <c r="M164" s="272"/>
      <c r="N164" s="413"/>
      <c r="O164" s="413"/>
      <c r="P164" s="413"/>
      <c r="Q164" s="453"/>
      <c r="R164" s="453"/>
      <c r="S164" s="453"/>
      <c r="T164" s="272"/>
      <c r="U164" s="272"/>
      <c r="V164" s="272"/>
      <c r="W164" s="500"/>
      <c r="X164" s="500"/>
      <c r="Y164" s="500"/>
      <c r="Z164" s="574"/>
      <c r="AA164" s="578"/>
      <c r="AB164" s="578"/>
      <c r="AC164" s="577"/>
      <c r="AD164" s="578"/>
      <c r="AE164" s="272"/>
      <c r="AF164" s="340"/>
      <c r="AG164" s="340"/>
      <c r="AH164" s="339"/>
      <c r="AI164" s="340"/>
      <c r="AJ164" s="668"/>
      <c r="AK164" s="671"/>
      <c r="AL164" s="671"/>
      <c r="AM164" s="339"/>
      <c r="AN164" s="340"/>
      <c r="AO164" s="272"/>
      <c r="AP164" s="340"/>
      <c r="AQ164" s="340"/>
      <c r="AR164" s="339"/>
      <c r="AS164" s="272"/>
      <c r="AT164" s="668"/>
      <c r="AU164" s="671"/>
      <c r="AV164" s="671"/>
      <c r="AW164" s="713"/>
      <c r="AX164" s="668"/>
      <c r="AY164" s="272"/>
      <c r="AZ164" s="347"/>
      <c r="BA164" s="349"/>
      <c r="BB164" s="804"/>
      <c r="BC164" s="201">
        <f t="shared" si="62"/>
        <v>3511.8</v>
      </c>
    </row>
    <row r="165" spans="1:55" ht="38.200000000000003" customHeight="1" x14ac:dyDescent="0.3">
      <c r="A165" s="938"/>
      <c r="B165" s="939"/>
      <c r="C165" s="940"/>
      <c r="D165" s="152" t="s">
        <v>43</v>
      </c>
      <c r="E165" s="140">
        <f>H165+K165+N165+Q165+T165+W165+Z165+AE165+AJ165+AO165+AT165+AY165</f>
        <v>55917.7</v>
      </c>
      <c r="F165" s="140">
        <f>I165+L165+O165+R165+U165+X165+AC165+AH165+AM165+AR165+AW165+AZ165+AK165</f>
        <v>42158.3</v>
      </c>
      <c r="G165" s="151">
        <f>F165/E165*100</f>
        <v>75.393480060875191</v>
      </c>
      <c r="H165" s="140">
        <f>H102</f>
        <v>3499.8</v>
      </c>
      <c r="I165" s="140">
        <f>I102</f>
        <v>3499.8</v>
      </c>
      <c r="J165" s="290"/>
      <c r="K165" s="290">
        <f>K97</f>
        <v>17.899999999999999</v>
      </c>
      <c r="L165" s="290">
        <f>L97</f>
        <v>17.899999999999999</v>
      </c>
      <c r="M165" s="290"/>
      <c r="N165" s="414"/>
      <c r="O165" s="414"/>
      <c r="P165" s="414"/>
      <c r="Q165" s="454">
        <f>Q97</f>
        <v>-17.899999999999999</v>
      </c>
      <c r="R165" s="454"/>
      <c r="S165" s="454"/>
      <c r="T165" s="290">
        <f>T102</f>
        <v>3597.4</v>
      </c>
      <c r="U165" s="290">
        <f>U102+U97</f>
        <v>3579.5</v>
      </c>
      <c r="V165" s="290"/>
      <c r="W165" s="501">
        <f>W102</f>
        <v>3611.2</v>
      </c>
      <c r="X165" s="501">
        <f>X102</f>
        <v>3611.2</v>
      </c>
      <c r="Y165" s="501"/>
      <c r="Z165" s="579">
        <f>Z102</f>
        <v>4235.8</v>
      </c>
      <c r="AA165" s="579">
        <f t="shared" ref="AA165:AC165" si="94">AA102</f>
        <v>0</v>
      </c>
      <c r="AB165" s="579">
        <f t="shared" si="94"/>
        <v>0</v>
      </c>
      <c r="AC165" s="579">
        <f t="shared" si="94"/>
        <v>4235.8</v>
      </c>
      <c r="AD165" s="589"/>
      <c r="AE165" s="290">
        <f>AE99</f>
        <v>10590.7</v>
      </c>
      <c r="AF165" s="290">
        <f t="shared" ref="AF165:AG165" si="95">AF106+AF99</f>
        <v>0</v>
      </c>
      <c r="AG165" s="290">
        <f t="shared" si="95"/>
        <v>0</v>
      </c>
      <c r="AH165" s="290">
        <f>AH99</f>
        <v>10590.7</v>
      </c>
      <c r="AI165" s="350"/>
      <c r="AJ165" s="672">
        <f>AJ102</f>
        <v>12880.8</v>
      </c>
      <c r="AK165" s="672">
        <f>AK102</f>
        <v>12880.8</v>
      </c>
      <c r="AL165" s="677"/>
      <c r="AM165" s="354"/>
      <c r="AN165" s="290"/>
      <c r="AO165" s="290">
        <f>AO102+AO108</f>
        <v>1719.8</v>
      </c>
      <c r="AP165" s="290">
        <f t="shared" ref="AP165:AR165" si="96">AP102+AP108</f>
        <v>0</v>
      </c>
      <c r="AQ165" s="290">
        <f t="shared" si="96"/>
        <v>0</v>
      </c>
      <c r="AR165" s="290">
        <f t="shared" si="96"/>
        <v>1719.8</v>
      </c>
      <c r="AS165" s="290"/>
      <c r="AT165" s="672">
        <f>AT102+AT108</f>
        <v>12895.199999999999</v>
      </c>
      <c r="AU165" s="672">
        <f t="shared" ref="AU165:AW165" si="97">AU102+AU108</f>
        <v>0</v>
      </c>
      <c r="AV165" s="672">
        <f t="shared" si="97"/>
        <v>0</v>
      </c>
      <c r="AW165" s="672">
        <f t="shared" si="97"/>
        <v>2022.8</v>
      </c>
      <c r="AX165" s="672"/>
      <c r="AY165" s="290">
        <f>AY102+AY108</f>
        <v>2887</v>
      </c>
      <c r="AZ165" s="355"/>
      <c r="BA165" s="356"/>
      <c r="BB165" s="804"/>
      <c r="BC165" s="201">
        <f t="shared" si="62"/>
        <v>55917.7</v>
      </c>
    </row>
    <row r="166" spans="1:55" ht="31.15" hidden="1" customHeight="1" x14ac:dyDescent="0.3">
      <c r="A166" s="938"/>
      <c r="B166" s="939"/>
      <c r="C166" s="940"/>
      <c r="D166" s="153" t="s">
        <v>270</v>
      </c>
      <c r="E166" s="294">
        <f t="shared" si="93"/>
        <v>0</v>
      </c>
      <c r="F166" s="140">
        <f t="shared" si="85"/>
        <v>0</v>
      </c>
      <c r="G166" s="151" t="e">
        <f t="shared" si="83"/>
        <v>#DIV/0!</v>
      </c>
      <c r="H166" s="140">
        <f>H103</f>
        <v>0</v>
      </c>
      <c r="I166" s="281"/>
      <c r="J166" s="345"/>
      <c r="K166" s="281"/>
      <c r="L166" s="281"/>
      <c r="M166" s="281"/>
      <c r="N166" s="415"/>
      <c r="O166" s="415"/>
      <c r="P166" s="415"/>
      <c r="Q166" s="455"/>
      <c r="R166" s="455"/>
      <c r="S166" s="455"/>
      <c r="T166" s="281"/>
      <c r="U166" s="342"/>
      <c r="V166" s="281"/>
      <c r="W166" s="502"/>
      <c r="X166" s="502"/>
      <c r="Y166" s="502"/>
      <c r="Z166" s="580"/>
      <c r="AA166" s="581"/>
      <c r="AB166" s="582"/>
      <c r="AC166" s="583"/>
      <c r="AD166" s="584"/>
      <c r="AE166" s="281"/>
      <c r="AF166" s="343"/>
      <c r="AG166" s="344"/>
      <c r="AH166" s="345"/>
      <c r="AI166" s="342"/>
      <c r="AJ166" s="673"/>
      <c r="AK166" s="674"/>
      <c r="AL166" s="675"/>
      <c r="AM166" s="345"/>
      <c r="AN166" s="342"/>
      <c r="AO166" s="281"/>
      <c r="AP166" s="343"/>
      <c r="AQ166" s="344"/>
      <c r="AR166" s="345"/>
      <c r="AS166" s="281"/>
      <c r="AT166" s="673"/>
      <c r="AU166" s="735"/>
      <c r="AV166" s="735"/>
      <c r="AW166" s="715"/>
      <c r="AX166" s="673"/>
      <c r="AY166" s="281"/>
      <c r="AZ166" s="357"/>
      <c r="BA166" s="358"/>
      <c r="BB166" s="804"/>
      <c r="BC166" s="201">
        <f t="shared" si="62"/>
        <v>0</v>
      </c>
    </row>
    <row r="167" spans="1:55" ht="21" customHeight="1" x14ac:dyDescent="0.3">
      <c r="A167" s="935" t="s">
        <v>382</v>
      </c>
      <c r="B167" s="936"/>
      <c r="C167" s="937"/>
      <c r="D167" s="282" t="s">
        <v>41</v>
      </c>
      <c r="E167" s="140">
        <f>E168+E169+E170+E171</f>
        <v>107765.2</v>
      </c>
      <c r="F167" s="140">
        <f>F170+F171</f>
        <v>97715.099999999991</v>
      </c>
      <c r="G167" s="151">
        <f t="shared" si="83"/>
        <v>90.674076603578897</v>
      </c>
      <c r="H167" s="294">
        <f t="shared" ref="H167:BA167" si="98">H168+H169+H170+H171</f>
        <v>5976.2</v>
      </c>
      <c r="I167" s="294">
        <f t="shared" si="98"/>
        <v>5976.2</v>
      </c>
      <c r="J167" s="294">
        <f t="shared" si="98"/>
        <v>0</v>
      </c>
      <c r="K167" s="294">
        <f t="shared" si="98"/>
        <v>9397.6999999999989</v>
      </c>
      <c r="L167" s="294">
        <f t="shared" si="98"/>
        <v>9397.6999999999989</v>
      </c>
      <c r="M167" s="294">
        <f t="shared" si="98"/>
        <v>0</v>
      </c>
      <c r="N167" s="412">
        <f t="shared" si="98"/>
        <v>9399.1</v>
      </c>
      <c r="O167" s="412">
        <f t="shared" si="98"/>
        <v>9399.1</v>
      </c>
      <c r="P167" s="412">
        <f t="shared" si="98"/>
        <v>0</v>
      </c>
      <c r="Q167" s="452">
        <f t="shared" si="98"/>
        <v>8500</v>
      </c>
      <c r="R167" s="452">
        <f t="shared" si="98"/>
        <v>8397</v>
      </c>
      <c r="S167" s="452">
        <f t="shared" si="98"/>
        <v>0</v>
      </c>
      <c r="T167" s="294">
        <f t="shared" si="98"/>
        <v>12677.3</v>
      </c>
      <c r="U167" s="294">
        <f t="shared" si="98"/>
        <v>12677.3</v>
      </c>
      <c r="V167" s="294">
        <f t="shared" si="98"/>
        <v>0</v>
      </c>
      <c r="W167" s="499">
        <f t="shared" si="98"/>
        <v>7291.5</v>
      </c>
      <c r="X167" s="499">
        <f t="shared" si="98"/>
        <v>7291.5</v>
      </c>
      <c r="Y167" s="499">
        <f t="shared" si="98"/>
        <v>0</v>
      </c>
      <c r="Z167" s="573">
        <f t="shared" si="98"/>
        <v>18837</v>
      </c>
      <c r="AA167" s="573">
        <f t="shared" si="98"/>
        <v>0</v>
      </c>
      <c r="AB167" s="573">
        <f t="shared" si="98"/>
        <v>0</v>
      </c>
      <c r="AC167" s="573">
        <f t="shared" si="98"/>
        <v>18837</v>
      </c>
      <c r="AD167" s="573">
        <f t="shared" si="98"/>
        <v>0</v>
      </c>
      <c r="AE167" s="294">
        <f t="shared" si="98"/>
        <v>6850.7</v>
      </c>
      <c r="AF167" s="294">
        <f t="shared" si="98"/>
        <v>0</v>
      </c>
      <c r="AG167" s="294">
        <f t="shared" si="98"/>
        <v>0</v>
      </c>
      <c r="AH167" s="294">
        <f t="shared" si="98"/>
        <v>6850.7</v>
      </c>
      <c r="AI167" s="294">
        <f t="shared" si="98"/>
        <v>0</v>
      </c>
      <c r="AJ167" s="667">
        <f t="shared" si="98"/>
        <v>4763.5</v>
      </c>
      <c r="AK167" s="667">
        <f t="shared" si="98"/>
        <v>4763.5</v>
      </c>
      <c r="AL167" s="667">
        <f t="shared" si="98"/>
        <v>0</v>
      </c>
      <c r="AM167" s="294">
        <f t="shared" si="98"/>
        <v>0</v>
      </c>
      <c r="AN167" s="294">
        <f t="shared" si="98"/>
        <v>0</v>
      </c>
      <c r="AO167" s="294">
        <f t="shared" si="98"/>
        <v>5402</v>
      </c>
      <c r="AP167" s="294">
        <f t="shared" si="98"/>
        <v>0</v>
      </c>
      <c r="AQ167" s="294">
        <f t="shared" si="98"/>
        <v>0</v>
      </c>
      <c r="AR167" s="294">
        <f t="shared" si="98"/>
        <v>5402</v>
      </c>
      <c r="AS167" s="294">
        <f t="shared" si="98"/>
        <v>0</v>
      </c>
      <c r="AT167" s="667">
        <f t="shared" si="98"/>
        <v>9324.4</v>
      </c>
      <c r="AU167" s="667">
        <f t="shared" si="98"/>
        <v>0</v>
      </c>
      <c r="AV167" s="667">
        <f t="shared" si="98"/>
        <v>0</v>
      </c>
      <c r="AW167" s="667">
        <f t="shared" si="98"/>
        <v>8723.1</v>
      </c>
      <c r="AX167" s="667">
        <f t="shared" si="98"/>
        <v>0</v>
      </c>
      <c r="AY167" s="294">
        <f t="shared" si="98"/>
        <v>9345.7999999999993</v>
      </c>
      <c r="AZ167" s="294">
        <f t="shared" si="98"/>
        <v>0</v>
      </c>
      <c r="BA167" s="294">
        <f t="shared" si="98"/>
        <v>0</v>
      </c>
      <c r="BB167" s="803"/>
      <c r="BC167" s="201">
        <f t="shared" si="62"/>
        <v>107765.2</v>
      </c>
    </row>
    <row r="168" spans="1:55" ht="30.7" hidden="1" customHeight="1" x14ac:dyDescent="0.3">
      <c r="A168" s="938"/>
      <c r="B168" s="939"/>
      <c r="C168" s="940"/>
      <c r="D168" s="149" t="s">
        <v>37</v>
      </c>
      <c r="E168" s="143"/>
      <c r="F168" s="140">
        <f t="shared" si="85"/>
        <v>0</v>
      </c>
      <c r="G168" s="151" t="e">
        <f t="shared" si="83"/>
        <v>#DIV/0!</v>
      </c>
      <c r="H168" s="272"/>
      <c r="I168" s="272"/>
      <c r="J168" s="339"/>
      <c r="K168" s="272"/>
      <c r="L168" s="272"/>
      <c r="M168" s="272"/>
      <c r="N168" s="413"/>
      <c r="O168" s="413"/>
      <c r="P168" s="413"/>
      <c r="Q168" s="453"/>
      <c r="R168" s="453"/>
      <c r="S168" s="453"/>
      <c r="T168" s="272"/>
      <c r="U168" s="272"/>
      <c r="V168" s="272"/>
      <c r="W168" s="500"/>
      <c r="X168" s="500"/>
      <c r="Y168" s="500"/>
      <c r="Z168" s="574"/>
      <c r="AA168" s="590"/>
      <c r="AB168" s="590"/>
      <c r="AC168" s="577"/>
      <c r="AD168" s="578"/>
      <c r="AE168" s="272"/>
      <c r="AF168" s="341"/>
      <c r="AG168" s="341"/>
      <c r="AH168" s="339"/>
      <c r="AI168" s="340"/>
      <c r="AJ168" s="668"/>
      <c r="AK168" s="678"/>
      <c r="AL168" s="678"/>
      <c r="AM168" s="339"/>
      <c r="AN168" s="340"/>
      <c r="AO168" s="272"/>
      <c r="AP168" s="341"/>
      <c r="AQ168" s="341"/>
      <c r="AR168" s="339"/>
      <c r="AS168" s="272"/>
      <c r="AT168" s="668"/>
      <c r="AU168" s="671"/>
      <c r="AV168" s="671"/>
      <c r="AW168" s="713"/>
      <c r="AX168" s="668"/>
      <c r="AY168" s="272"/>
      <c r="AZ168" s="272"/>
      <c r="BA168" s="340"/>
      <c r="BB168" s="804"/>
      <c r="BC168" s="201">
        <f t="shared" si="62"/>
        <v>0</v>
      </c>
    </row>
    <row r="169" spans="1:55" ht="31.15" customHeight="1" x14ac:dyDescent="0.3">
      <c r="A169" s="938"/>
      <c r="B169" s="939"/>
      <c r="C169" s="940"/>
      <c r="D169" s="149" t="s">
        <v>2</v>
      </c>
      <c r="E169" s="140">
        <f t="shared" ref="E169:E171" si="99">H169+K169+N169+Q169+T169+W169+Z169+AE169+AJ169+AO169+AT169+AY169</f>
        <v>0</v>
      </c>
      <c r="F169" s="140">
        <f t="shared" si="85"/>
        <v>0</v>
      </c>
      <c r="G169" s="151" t="e">
        <f t="shared" si="83"/>
        <v>#DIV/0!</v>
      </c>
      <c r="H169" s="290"/>
      <c r="I169" s="290"/>
      <c r="J169" s="353"/>
      <c r="K169" s="290"/>
      <c r="L169" s="272"/>
      <c r="M169" s="272"/>
      <c r="N169" s="413"/>
      <c r="O169" s="413"/>
      <c r="P169" s="413"/>
      <c r="Q169" s="453"/>
      <c r="R169" s="453"/>
      <c r="S169" s="453"/>
      <c r="T169" s="272"/>
      <c r="U169" s="272"/>
      <c r="V169" s="272"/>
      <c r="W169" s="500">
        <v>0</v>
      </c>
      <c r="X169" s="500"/>
      <c r="Y169" s="500"/>
      <c r="Z169" s="574">
        <v>0</v>
      </c>
      <c r="AA169" s="591"/>
      <c r="AB169" s="591"/>
      <c r="AC169" s="583"/>
      <c r="AD169" s="584"/>
      <c r="AE169" s="272">
        <v>0</v>
      </c>
      <c r="AF169" s="359"/>
      <c r="AG169" s="359"/>
      <c r="AH169" s="345"/>
      <c r="AI169" s="342"/>
      <c r="AJ169" s="668">
        <v>0</v>
      </c>
      <c r="AK169" s="679"/>
      <c r="AL169" s="679"/>
      <c r="AM169" s="345"/>
      <c r="AN169" s="342"/>
      <c r="AO169" s="272">
        <v>0</v>
      </c>
      <c r="AP169" s="359"/>
      <c r="AQ169" s="359"/>
      <c r="AR169" s="345"/>
      <c r="AS169" s="281"/>
      <c r="AT169" s="668">
        <v>0</v>
      </c>
      <c r="AU169" s="736"/>
      <c r="AV169" s="736"/>
      <c r="AW169" s="737"/>
      <c r="AX169" s="672"/>
      <c r="AY169" s="290">
        <v>0</v>
      </c>
      <c r="AZ169" s="290"/>
      <c r="BA169" s="350"/>
      <c r="BB169" s="804"/>
      <c r="BC169" s="201">
        <f t="shared" si="62"/>
        <v>0</v>
      </c>
    </row>
    <row r="170" spans="1:55" ht="33.85" customHeight="1" x14ac:dyDescent="0.3">
      <c r="A170" s="938"/>
      <c r="B170" s="939"/>
      <c r="C170" s="940"/>
      <c r="D170" s="152" t="s">
        <v>332</v>
      </c>
      <c r="E170" s="140">
        <f t="shared" si="99"/>
        <v>95832.7</v>
      </c>
      <c r="F170" s="140">
        <f>I170+L170+O170+R170+U170+X170+AC170+AH170+AM170+AR170+AW170+AZ170+AK170</f>
        <v>88142.7</v>
      </c>
      <c r="G170" s="151">
        <f t="shared" si="83"/>
        <v>91.975599143089994</v>
      </c>
      <c r="H170" s="290">
        <v>5911.2</v>
      </c>
      <c r="I170" s="290">
        <v>5911.2</v>
      </c>
      <c r="J170" s="290"/>
      <c r="K170" s="290">
        <v>9088.7999999999993</v>
      </c>
      <c r="L170" s="290">
        <v>9088.7999999999993</v>
      </c>
      <c r="M170" s="290"/>
      <c r="N170" s="414">
        <v>9000</v>
      </c>
      <c r="O170" s="414">
        <v>9000</v>
      </c>
      <c r="P170" s="414"/>
      <c r="Q170" s="454">
        <v>8000</v>
      </c>
      <c r="R170" s="454">
        <v>8000</v>
      </c>
      <c r="S170" s="454"/>
      <c r="T170" s="290">
        <v>12000</v>
      </c>
      <c r="U170" s="350">
        <v>12000</v>
      </c>
      <c r="V170" s="290"/>
      <c r="W170" s="501">
        <v>5900</v>
      </c>
      <c r="X170" s="501">
        <v>5900</v>
      </c>
      <c r="Y170" s="501"/>
      <c r="Z170" s="579">
        <v>16912.7</v>
      </c>
      <c r="AA170" s="586"/>
      <c r="AB170" s="587"/>
      <c r="AC170" s="588">
        <v>16912.7</v>
      </c>
      <c r="AD170" s="589"/>
      <c r="AE170" s="290">
        <v>4000</v>
      </c>
      <c r="AF170" s="351"/>
      <c r="AG170" s="352"/>
      <c r="AH170" s="353">
        <v>4000</v>
      </c>
      <c r="AI170" s="350"/>
      <c r="AJ170" s="672">
        <v>4000</v>
      </c>
      <c r="AK170" s="676">
        <v>4000</v>
      </c>
      <c r="AL170" s="677"/>
      <c r="AM170" s="354"/>
      <c r="AN170" s="290"/>
      <c r="AO170" s="290">
        <v>4830</v>
      </c>
      <c r="AP170" s="351"/>
      <c r="AQ170" s="352"/>
      <c r="AR170" s="354">
        <v>4830</v>
      </c>
      <c r="AS170" s="290"/>
      <c r="AT170" s="672">
        <v>8500</v>
      </c>
      <c r="AU170" s="736"/>
      <c r="AV170" s="736"/>
      <c r="AW170" s="714">
        <v>8500</v>
      </c>
      <c r="AX170" s="672"/>
      <c r="AY170" s="290">
        <f>8000-3876.7+132.7+1258.4+1228.4+3134.9-2187.7</f>
        <v>7689.9999999999991</v>
      </c>
      <c r="AZ170" s="354"/>
      <c r="BA170" s="290"/>
      <c r="BB170" s="804"/>
      <c r="BC170" s="201">
        <f t="shared" si="62"/>
        <v>95832.7</v>
      </c>
    </row>
    <row r="171" spans="1:55" ht="44.3" customHeight="1" thickBot="1" x14ac:dyDescent="0.3">
      <c r="A171" s="941"/>
      <c r="B171" s="942"/>
      <c r="C171" s="943"/>
      <c r="D171" s="376" t="s">
        <v>355</v>
      </c>
      <c r="E171" s="140">
        <f t="shared" si="99"/>
        <v>11932.499999999998</v>
      </c>
      <c r="F171" s="140">
        <f>I171+L171+O171+R171+U171+X171+AC171+AH171+AM171+AR171+AW171+AZ171+AK171</f>
        <v>9572.4</v>
      </c>
      <c r="G171" s="151">
        <f t="shared" si="83"/>
        <v>80.221244500314285</v>
      </c>
      <c r="H171" s="281">
        <v>65</v>
      </c>
      <c r="I171" s="281">
        <v>65</v>
      </c>
      <c r="J171" s="345"/>
      <c r="K171" s="281">
        <v>308.89999999999998</v>
      </c>
      <c r="L171" s="281">
        <v>308.89999999999998</v>
      </c>
      <c r="M171" s="281"/>
      <c r="N171" s="415">
        <v>399.1</v>
      </c>
      <c r="O171" s="415">
        <v>399.1</v>
      </c>
      <c r="P171" s="415"/>
      <c r="Q171" s="455">
        <v>500</v>
      </c>
      <c r="R171" s="455">
        <v>397</v>
      </c>
      <c r="S171" s="455"/>
      <c r="T171" s="281">
        <v>677.3</v>
      </c>
      <c r="U171" s="342">
        <v>677.3</v>
      </c>
      <c r="V171" s="281"/>
      <c r="W171" s="502">
        <v>1391.5</v>
      </c>
      <c r="X171" s="502">
        <f>615.3+776.2</f>
        <v>1391.5</v>
      </c>
      <c r="Y171" s="502"/>
      <c r="Z171" s="580">
        <v>1924.3</v>
      </c>
      <c r="AA171" s="581"/>
      <c r="AB171" s="582"/>
      <c r="AC171" s="583">
        <v>1924.3</v>
      </c>
      <c r="AD171" s="584"/>
      <c r="AE171" s="281">
        <v>2850.7</v>
      </c>
      <c r="AF171" s="343"/>
      <c r="AG171" s="344"/>
      <c r="AH171" s="345">
        <v>2850.7</v>
      </c>
      <c r="AI171" s="342"/>
      <c r="AJ171" s="673">
        <v>763.5</v>
      </c>
      <c r="AK171" s="674">
        <v>763.5</v>
      </c>
      <c r="AL171" s="675"/>
      <c r="AM171" s="345"/>
      <c r="AN171" s="342"/>
      <c r="AO171" s="281">
        <v>572</v>
      </c>
      <c r="AP171" s="343"/>
      <c r="AQ171" s="344"/>
      <c r="AR171" s="345">
        <v>572</v>
      </c>
      <c r="AS171" s="281"/>
      <c r="AT171" s="673">
        <f>2600-1775.6</f>
        <v>824.40000000000009</v>
      </c>
      <c r="AU171" s="735"/>
      <c r="AV171" s="735"/>
      <c r="AW171" s="715">
        <v>223.1</v>
      </c>
      <c r="AX171" s="673"/>
      <c r="AY171" s="281">
        <f>1674-940+921.8</f>
        <v>1655.8</v>
      </c>
      <c r="AZ171" s="345"/>
      <c r="BA171" s="342"/>
      <c r="BB171" s="804"/>
      <c r="BC171" s="201">
        <f t="shared" si="62"/>
        <v>11932.499999999998</v>
      </c>
    </row>
    <row r="172" spans="1:55" ht="21" customHeight="1" x14ac:dyDescent="0.3">
      <c r="A172" s="935" t="s">
        <v>383</v>
      </c>
      <c r="B172" s="936"/>
      <c r="C172" s="937"/>
      <c r="D172" s="147" t="s">
        <v>41</v>
      </c>
      <c r="E172" s="140">
        <f>E173+E174+E175+E176</f>
        <v>44381.1</v>
      </c>
      <c r="F172" s="140">
        <f>I172+L172+O172+R172+U172+X172+AC172+AH172+AM172+AR172+AW172+AZ172+AK172</f>
        <v>37456.199999999997</v>
      </c>
      <c r="G172" s="151">
        <f t="shared" si="83"/>
        <v>84.3967364486234</v>
      </c>
      <c r="H172" s="294">
        <f t="shared" ref="H172:AZ172" si="100">H173+H174+H175+H176</f>
        <v>1395.1</v>
      </c>
      <c r="I172" s="294">
        <f t="shared" si="100"/>
        <v>1395.1</v>
      </c>
      <c r="J172" s="294">
        <f t="shared" si="100"/>
        <v>0</v>
      </c>
      <c r="K172" s="294">
        <f t="shared" si="100"/>
        <v>3688.5</v>
      </c>
      <c r="L172" s="294">
        <f t="shared" si="100"/>
        <v>3688.5</v>
      </c>
      <c r="M172" s="294">
        <f t="shared" si="100"/>
        <v>0</v>
      </c>
      <c r="N172" s="412">
        <f t="shared" si="100"/>
        <v>3081.2</v>
      </c>
      <c r="O172" s="412">
        <f t="shared" si="100"/>
        <v>3081.2</v>
      </c>
      <c r="P172" s="412">
        <f t="shared" si="100"/>
        <v>0</v>
      </c>
      <c r="Q172" s="452">
        <f t="shared" si="100"/>
        <v>6120.9</v>
      </c>
      <c r="R172" s="452">
        <f t="shared" si="100"/>
        <v>6120.9</v>
      </c>
      <c r="S172" s="452">
        <f t="shared" si="100"/>
        <v>0</v>
      </c>
      <c r="T172" s="294">
        <f t="shared" si="100"/>
        <v>3067.9</v>
      </c>
      <c r="U172" s="294">
        <f t="shared" si="100"/>
        <v>3067.9</v>
      </c>
      <c r="V172" s="294">
        <f t="shared" si="100"/>
        <v>0</v>
      </c>
      <c r="W172" s="499">
        <f t="shared" si="100"/>
        <v>3560.4</v>
      </c>
      <c r="X172" s="499">
        <f t="shared" si="100"/>
        <v>3560.4</v>
      </c>
      <c r="Y172" s="499">
        <f t="shared" si="100"/>
        <v>0</v>
      </c>
      <c r="Z172" s="573">
        <f t="shared" si="100"/>
        <v>5846.7999999999993</v>
      </c>
      <c r="AA172" s="573">
        <f t="shared" si="100"/>
        <v>0</v>
      </c>
      <c r="AB172" s="573">
        <f t="shared" si="100"/>
        <v>0</v>
      </c>
      <c r="AC172" s="573">
        <f t="shared" si="100"/>
        <v>5846.7999999999993</v>
      </c>
      <c r="AD172" s="573">
        <f t="shared" si="100"/>
        <v>0</v>
      </c>
      <c r="AE172" s="294">
        <f t="shared" si="100"/>
        <v>2009.1</v>
      </c>
      <c r="AF172" s="294">
        <f t="shared" si="100"/>
        <v>0</v>
      </c>
      <c r="AG172" s="294">
        <f t="shared" si="100"/>
        <v>0</v>
      </c>
      <c r="AH172" s="294">
        <f t="shared" si="100"/>
        <v>2009.1</v>
      </c>
      <c r="AI172" s="294">
        <f t="shared" si="100"/>
        <v>0</v>
      </c>
      <c r="AJ172" s="667">
        <f t="shared" si="100"/>
        <v>1506.6</v>
      </c>
      <c r="AK172" s="667">
        <f t="shared" si="100"/>
        <v>1506.6</v>
      </c>
      <c r="AL172" s="667">
        <f t="shared" si="100"/>
        <v>0</v>
      </c>
      <c r="AM172" s="294">
        <f t="shared" si="100"/>
        <v>0</v>
      </c>
      <c r="AN172" s="294">
        <f t="shared" si="100"/>
        <v>0</v>
      </c>
      <c r="AO172" s="294">
        <f t="shared" si="100"/>
        <v>3048.5</v>
      </c>
      <c r="AP172" s="294">
        <f t="shared" si="100"/>
        <v>0</v>
      </c>
      <c r="AQ172" s="294">
        <f t="shared" si="100"/>
        <v>0</v>
      </c>
      <c r="AR172" s="294">
        <f t="shared" si="100"/>
        <v>3048.5</v>
      </c>
      <c r="AS172" s="294">
        <f t="shared" si="100"/>
        <v>0</v>
      </c>
      <c r="AT172" s="667">
        <f t="shared" si="100"/>
        <v>4131.2</v>
      </c>
      <c r="AU172" s="667">
        <f t="shared" si="100"/>
        <v>0</v>
      </c>
      <c r="AV172" s="667">
        <f t="shared" si="100"/>
        <v>0</v>
      </c>
      <c r="AW172" s="667">
        <f t="shared" si="100"/>
        <v>4131.2</v>
      </c>
      <c r="AX172" s="667">
        <f t="shared" si="100"/>
        <v>0</v>
      </c>
      <c r="AY172" s="294">
        <f t="shared" si="100"/>
        <v>6924.9</v>
      </c>
      <c r="AZ172" s="294">
        <f t="shared" si="100"/>
        <v>0</v>
      </c>
      <c r="BA172" s="295"/>
      <c r="BB172" s="803"/>
      <c r="BC172" s="201">
        <f t="shared" si="62"/>
        <v>44381.1</v>
      </c>
    </row>
    <row r="173" spans="1:55" ht="35.25" hidden="1" customHeight="1" x14ac:dyDescent="0.3">
      <c r="A173" s="938"/>
      <c r="B173" s="939"/>
      <c r="C173" s="940"/>
      <c r="D173" s="149" t="s">
        <v>37</v>
      </c>
      <c r="E173" s="143"/>
      <c r="F173" s="140">
        <f t="shared" si="85"/>
        <v>0</v>
      </c>
      <c r="G173" s="151" t="e">
        <f t="shared" si="83"/>
        <v>#DIV/0!</v>
      </c>
      <c r="H173" s="240"/>
      <c r="I173" s="240"/>
      <c r="J173" s="269"/>
      <c r="K173" s="240"/>
      <c r="L173" s="240"/>
      <c r="M173" s="240"/>
      <c r="N173" s="416"/>
      <c r="O173" s="416"/>
      <c r="P173" s="416"/>
      <c r="Q173" s="456"/>
      <c r="R173" s="456"/>
      <c r="S173" s="456"/>
      <c r="T173" s="240"/>
      <c r="U173" s="240"/>
      <c r="V173" s="240"/>
      <c r="W173" s="503"/>
      <c r="X173" s="503"/>
      <c r="Y173" s="503"/>
      <c r="Z173" s="592"/>
      <c r="AA173" s="593"/>
      <c r="AB173" s="594"/>
      <c r="AC173" s="595"/>
      <c r="AD173" s="596"/>
      <c r="AE173" s="240"/>
      <c r="AF173" s="291"/>
      <c r="AG173" s="271"/>
      <c r="AH173" s="269"/>
      <c r="AI173" s="270"/>
      <c r="AJ173" s="680"/>
      <c r="AK173" s="681"/>
      <c r="AL173" s="682"/>
      <c r="AM173" s="269"/>
      <c r="AN173" s="270"/>
      <c r="AO173" s="240"/>
      <c r="AP173" s="291"/>
      <c r="AQ173" s="271"/>
      <c r="AR173" s="269"/>
      <c r="AS173" s="268"/>
      <c r="AT173" s="680"/>
      <c r="AU173" s="738"/>
      <c r="AV173" s="739"/>
      <c r="AW173" s="716"/>
      <c r="AX173" s="717"/>
      <c r="AY173" s="272"/>
      <c r="AZ173" s="240"/>
      <c r="BA173" s="270"/>
      <c r="BB173" s="804"/>
      <c r="BC173" s="201">
        <f t="shared" si="62"/>
        <v>0</v>
      </c>
    </row>
    <row r="174" spans="1:55" ht="31.15" customHeight="1" x14ac:dyDescent="0.3">
      <c r="A174" s="938"/>
      <c r="B174" s="939"/>
      <c r="C174" s="940"/>
      <c r="D174" s="149" t="s">
        <v>2</v>
      </c>
      <c r="E174" s="140">
        <f t="shared" ref="E174:E176" si="101">H174+K174+N174+Q174+T174+W174+Z174+AE174+AJ174+AO174+AT174+AY174</f>
        <v>0</v>
      </c>
      <c r="F174" s="140">
        <f t="shared" si="85"/>
        <v>0</v>
      </c>
      <c r="G174" s="151" t="e">
        <f t="shared" si="83"/>
        <v>#DIV/0!</v>
      </c>
      <c r="H174" s="273"/>
      <c r="I174" s="273"/>
      <c r="J174" s="287"/>
      <c r="K174" s="273"/>
      <c r="L174" s="240"/>
      <c r="M174" s="240"/>
      <c r="N174" s="416"/>
      <c r="O174" s="416"/>
      <c r="P174" s="416"/>
      <c r="Q174" s="456"/>
      <c r="R174" s="456"/>
      <c r="S174" s="456"/>
      <c r="T174" s="240"/>
      <c r="U174" s="240"/>
      <c r="V174" s="240"/>
      <c r="W174" s="503">
        <v>0</v>
      </c>
      <c r="X174" s="503"/>
      <c r="Y174" s="503"/>
      <c r="Z174" s="592">
        <v>0</v>
      </c>
      <c r="AA174" s="597"/>
      <c r="AB174" s="598"/>
      <c r="AC174" s="599"/>
      <c r="AD174" s="600"/>
      <c r="AE174" s="240">
        <v>0</v>
      </c>
      <c r="AF174" s="292"/>
      <c r="AG174" s="293"/>
      <c r="AH174" s="696"/>
      <c r="AI174" s="280"/>
      <c r="AJ174" s="680"/>
      <c r="AK174" s="683"/>
      <c r="AL174" s="684"/>
      <c r="AM174" s="279"/>
      <c r="AN174" s="280"/>
      <c r="AO174" s="240">
        <v>0</v>
      </c>
      <c r="AP174" s="292"/>
      <c r="AQ174" s="293"/>
      <c r="AR174" s="279"/>
      <c r="AS174" s="275"/>
      <c r="AT174" s="680">
        <v>0</v>
      </c>
      <c r="AU174" s="740"/>
      <c r="AV174" s="741"/>
      <c r="AW174" s="742"/>
      <c r="AX174" s="719"/>
      <c r="AY174" s="290">
        <v>0</v>
      </c>
      <c r="AZ174" s="273"/>
      <c r="BA174" s="288"/>
      <c r="BB174" s="804"/>
      <c r="BC174" s="201">
        <f t="shared" si="62"/>
        <v>0</v>
      </c>
    </row>
    <row r="175" spans="1:55" ht="21.8" customHeight="1" x14ac:dyDescent="0.3">
      <c r="A175" s="938"/>
      <c r="B175" s="939"/>
      <c r="C175" s="940"/>
      <c r="D175" s="152" t="s">
        <v>332</v>
      </c>
      <c r="E175" s="140">
        <f t="shared" si="101"/>
        <v>42776.7</v>
      </c>
      <c r="F175" s="140">
        <f>I175+L175+O175+R175+U175+X175+AC175+AH175+AM175+AR175+AW175+AZ175+AK175</f>
        <v>36458.6</v>
      </c>
      <c r="G175" s="151">
        <f t="shared" si="83"/>
        <v>85.230043458237787</v>
      </c>
      <c r="H175" s="273">
        <v>1342.6</v>
      </c>
      <c r="I175" s="273">
        <v>1342.6</v>
      </c>
      <c r="J175" s="283"/>
      <c r="K175" s="273">
        <v>3657.4</v>
      </c>
      <c r="L175" s="273">
        <v>3657.4</v>
      </c>
      <c r="M175" s="283"/>
      <c r="N175" s="417">
        <v>3000</v>
      </c>
      <c r="O175" s="417">
        <v>3000</v>
      </c>
      <c r="P175" s="418"/>
      <c r="Q175" s="457">
        <v>6000</v>
      </c>
      <c r="R175" s="457">
        <v>6000</v>
      </c>
      <c r="S175" s="458"/>
      <c r="T175" s="273">
        <v>3000</v>
      </c>
      <c r="U175" s="284">
        <v>3000</v>
      </c>
      <c r="V175" s="283"/>
      <c r="W175" s="504">
        <v>3500</v>
      </c>
      <c r="X175" s="504">
        <v>3500</v>
      </c>
      <c r="Y175" s="505"/>
      <c r="Z175" s="601">
        <v>5669.4</v>
      </c>
      <c r="AA175" s="602"/>
      <c r="AB175" s="603"/>
      <c r="AC175" s="617" t="s">
        <v>374</v>
      </c>
      <c r="AD175" s="604"/>
      <c r="AE175" s="273">
        <v>2000</v>
      </c>
      <c r="AF175" s="285"/>
      <c r="AG175" s="286"/>
      <c r="AH175" s="697" t="s">
        <v>377</v>
      </c>
      <c r="AI175" s="288"/>
      <c r="AJ175" s="685">
        <v>1500</v>
      </c>
      <c r="AK175" s="686">
        <v>1500</v>
      </c>
      <c r="AL175" s="687"/>
      <c r="AM175" s="289"/>
      <c r="AN175" s="283"/>
      <c r="AO175" s="273">
        <v>2989.1</v>
      </c>
      <c r="AP175" s="285"/>
      <c r="AQ175" s="286"/>
      <c r="AR175" s="354">
        <v>2989.1</v>
      </c>
      <c r="AS175" s="283"/>
      <c r="AT175" s="685">
        <v>3800.1</v>
      </c>
      <c r="AU175" s="740"/>
      <c r="AV175" s="741"/>
      <c r="AW175" s="746" t="s">
        <v>384</v>
      </c>
      <c r="AX175" s="719"/>
      <c r="AY175" s="290">
        <f>2440.6+1618.1+1278.6+980.8</f>
        <v>6318.0999999999995</v>
      </c>
      <c r="AZ175" s="214"/>
      <c r="BA175" s="146"/>
      <c r="BB175" s="804"/>
      <c r="BC175" s="201">
        <f t="shared" si="62"/>
        <v>42776.7</v>
      </c>
    </row>
    <row r="176" spans="1:55" ht="40.549999999999997" customHeight="1" thickBot="1" x14ac:dyDescent="0.3">
      <c r="A176" s="941"/>
      <c r="B176" s="942"/>
      <c r="C176" s="943"/>
      <c r="D176" s="376" t="s">
        <v>355</v>
      </c>
      <c r="E176" s="140">
        <f t="shared" si="101"/>
        <v>1604.3999999999999</v>
      </c>
      <c r="F176" s="140">
        <f>I176+L176+O176+R176+U176+X176+AC176+AH176+AM176+AR176+AW176+AZ176+AK176</f>
        <v>997.6</v>
      </c>
      <c r="G176" s="151">
        <f t="shared" si="83"/>
        <v>62.179007728745958</v>
      </c>
      <c r="H176" s="274">
        <v>52.5</v>
      </c>
      <c r="I176" s="274">
        <v>52.5</v>
      </c>
      <c r="J176" s="279"/>
      <c r="K176" s="274">
        <v>31.1</v>
      </c>
      <c r="L176" s="274">
        <v>31.1</v>
      </c>
      <c r="M176" s="275"/>
      <c r="N176" s="419">
        <v>81.2</v>
      </c>
      <c r="O176" s="419">
        <v>81.2</v>
      </c>
      <c r="P176" s="420"/>
      <c r="Q176" s="459">
        <v>120.9</v>
      </c>
      <c r="R176" s="459">
        <v>120.9</v>
      </c>
      <c r="S176" s="460"/>
      <c r="T176" s="274">
        <v>67.900000000000006</v>
      </c>
      <c r="U176" s="276">
        <v>67.900000000000006</v>
      </c>
      <c r="V176" s="275"/>
      <c r="W176" s="506">
        <v>60.4</v>
      </c>
      <c r="X176" s="506">
        <v>60.4</v>
      </c>
      <c r="Y176" s="507"/>
      <c r="Z176" s="605">
        <v>177.4</v>
      </c>
      <c r="AA176" s="606"/>
      <c r="AB176" s="607"/>
      <c r="AC176" s="616" t="s">
        <v>373</v>
      </c>
      <c r="AD176" s="600"/>
      <c r="AE176" s="274">
        <v>9.1</v>
      </c>
      <c r="AF176" s="277"/>
      <c r="AG176" s="278"/>
      <c r="AH176" s="696" t="s">
        <v>376</v>
      </c>
      <c r="AI176" s="280"/>
      <c r="AJ176" s="688">
        <v>6.6</v>
      </c>
      <c r="AK176" s="689">
        <v>6.6</v>
      </c>
      <c r="AL176" s="690"/>
      <c r="AM176" s="279"/>
      <c r="AN176" s="280"/>
      <c r="AO176" s="274">
        <v>59.4</v>
      </c>
      <c r="AP176" s="277"/>
      <c r="AQ176" s="278"/>
      <c r="AR176" s="345">
        <v>59.4</v>
      </c>
      <c r="AS176" s="275"/>
      <c r="AT176" s="688">
        <v>331.1</v>
      </c>
      <c r="AU176" s="743"/>
      <c r="AV176" s="744"/>
      <c r="AW176" s="745" t="s">
        <v>385</v>
      </c>
      <c r="AX176" s="718"/>
      <c r="AY176" s="281">
        <f>106.6+180+105.2-73.4+94.9+97.4+154.2-58.1</f>
        <v>606.79999999999984</v>
      </c>
      <c r="AZ176" s="279"/>
      <c r="BA176" s="280"/>
      <c r="BB176" s="804"/>
      <c r="BC176" s="201">
        <f t="shared" si="62"/>
        <v>1604.3999999999999</v>
      </c>
    </row>
    <row r="177" spans="1:55" s="296" customFormat="1" ht="20.2" customHeight="1" x14ac:dyDescent="0.3">
      <c r="A177" s="927" t="s">
        <v>288</v>
      </c>
      <c r="B177" s="927"/>
      <c r="C177" s="927"/>
      <c r="D177" s="927"/>
      <c r="E177" s="927"/>
      <c r="F177" s="927"/>
      <c r="G177" s="927"/>
      <c r="H177" s="927"/>
      <c r="I177" s="927"/>
      <c r="J177" s="927"/>
      <c r="K177" s="927"/>
      <c r="L177" s="927"/>
      <c r="M177" s="927"/>
      <c r="N177" s="927"/>
      <c r="O177" s="927"/>
      <c r="P177" s="927"/>
      <c r="Q177" s="927"/>
      <c r="R177" s="927"/>
      <c r="S177" s="927"/>
      <c r="T177" s="927"/>
      <c r="U177" s="927"/>
      <c r="V177" s="927"/>
      <c r="W177" s="927"/>
      <c r="X177" s="927"/>
      <c r="Y177" s="927"/>
      <c r="Z177" s="927"/>
      <c r="AA177" s="927"/>
      <c r="AB177" s="927"/>
      <c r="AC177" s="927"/>
      <c r="AD177" s="927"/>
      <c r="AE177" s="927"/>
      <c r="AF177" s="927"/>
      <c r="AG177" s="927"/>
      <c r="AH177" s="927"/>
      <c r="AI177" s="927"/>
      <c r="AJ177" s="927"/>
      <c r="AK177" s="927"/>
      <c r="AL177" s="927"/>
      <c r="AM177" s="927"/>
      <c r="AN177" s="927"/>
      <c r="AO177" s="927"/>
      <c r="AP177" s="927"/>
      <c r="AQ177" s="927"/>
      <c r="AR177" s="927"/>
      <c r="AS177" s="927"/>
      <c r="AT177" s="927"/>
      <c r="AU177" s="927"/>
      <c r="AV177" s="927"/>
      <c r="AW177" s="927"/>
      <c r="AX177" s="927"/>
      <c r="AY177" s="927"/>
      <c r="AZ177" s="927"/>
      <c r="BA177" s="927"/>
      <c r="BB177" s="927"/>
      <c r="BC177" s="201">
        <f t="shared" si="62"/>
        <v>0</v>
      </c>
    </row>
    <row r="178" spans="1:55" s="129" customFormat="1" ht="63.7" customHeight="1" x14ac:dyDescent="0.3">
      <c r="A178" s="944" t="s">
        <v>289</v>
      </c>
      <c r="B178" s="945"/>
      <c r="C178" s="945"/>
      <c r="D178" s="945"/>
      <c r="E178" s="945"/>
      <c r="F178" s="945"/>
      <c r="G178" s="945"/>
      <c r="H178" s="945"/>
      <c r="I178" s="945"/>
      <c r="J178" s="945"/>
      <c r="K178" s="945"/>
      <c r="L178" s="945"/>
      <c r="M178" s="945"/>
      <c r="N178" s="945"/>
      <c r="O178" s="945"/>
      <c r="P178" s="945"/>
      <c r="Q178" s="945"/>
      <c r="R178" s="945"/>
      <c r="S178" s="945"/>
      <c r="T178" s="945"/>
      <c r="U178" s="945"/>
      <c r="V178" s="945"/>
      <c r="W178" s="945"/>
      <c r="X178" s="945"/>
      <c r="Y178" s="945"/>
      <c r="Z178" s="945"/>
      <c r="AA178" s="945"/>
      <c r="AB178" s="945"/>
      <c r="AC178" s="945"/>
      <c r="AD178" s="945"/>
      <c r="AE178" s="945"/>
      <c r="AF178" s="945"/>
      <c r="AG178" s="945"/>
      <c r="AH178" s="945"/>
      <c r="AI178" s="945"/>
      <c r="AJ178" s="945"/>
      <c r="AK178" s="945"/>
      <c r="AL178" s="945"/>
      <c r="AM178" s="945"/>
      <c r="AN178" s="945"/>
      <c r="AO178" s="945"/>
      <c r="AP178" s="945"/>
      <c r="AQ178" s="945"/>
      <c r="AR178" s="945"/>
      <c r="AS178" s="945"/>
      <c r="AT178" s="945"/>
      <c r="AU178" s="945"/>
      <c r="AV178" s="945"/>
      <c r="AW178" s="945"/>
      <c r="AX178" s="945"/>
      <c r="AY178" s="945"/>
      <c r="AZ178" s="945"/>
      <c r="BA178" s="945"/>
      <c r="BB178" s="945"/>
      <c r="BC178" s="201">
        <f t="shared" si="62"/>
        <v>0</v>
      </c>
    </row>
    <row r="179" spans="1:55" s="129" customFormat="1" ht="38.200000000000003" hidden="1" customHeight="1" x14ac:dyDescent="0.3">
      <c r="A179" s="163"/>
      <c r="B179" s="130"/>
      <c r="C179" s="130"/>
      <c r="D179" s="130"/>
      <c r="E179" s="173">
        <f>E172+E167+E162+E157</f>
        <v>229272.4</v>
      </c>
      <c r="F179" s="173">
        <f>F172+F167+F162+F157</f>
        <v>195907.8</v>
      </c>
      <c r="G179" s="173">
        <f t="shared" ref="G179:BB179" si="102">G172+G167+G162+G157</f>
        <v>338.06260321662137</v>
      </c>
      <c r="H179" s="173">
        <f t="shared" si="102"/>
        <v>11383.099999999999</v>
      </c>
      <c r="I179" s="173">
        <f t="shared" si="102"/>
        <v>11383.099999999999</v>
      </c>
      <c r="J179" s="173">
        <f t="shared" si="102"/>
        <v>0</v>
      </c>
      <c r="K179" s="173">
        <f t="shared" si="102"/>
        <v>14383.999999999998</v>
      </c>
      <c r="L179" s="173">
        <f t="shared" si="102"/>
        <v>14383.999999999998</v>
      </c>
      <c r="M179" s="173">
        <f t="shared" si="102"/>
        <v>0</v>
      </c>
      <c r="N179" s="421">
        <f t="shared" si="102"/>
        <v>13816.4</v>
      </c>
      <c r="O179" s="421">
        <f t="shared" si="102"/>
        <v>13816.4</v>
      </c>
      <c r="P179" s="421">
        <f t="shared" si="102"/>
        <v>0</v>
      </c>
      <c r="Q179" s="461">
        <f t="shared" si="102"/>
        <v>16555.3</v>
      </c>
      <c r="R179" s="461">
        <f t="shared" si="102"/>
        <v>16455.2</v>
      </c>
      <c r="S179" s="461">
        <f t="shared" si="102"/>
        <v>0</v>
      </c>
      <c r="T179" s="173">
        <f t="shared" si="102"/>
        <v>23125.8</v>
      </c>
      <c r="U179" s="173">
        <f t="shared" si="102"/>
        <v>23107.899999999998</v>
      </c>
      <c r="V179" s="173">
        <f t="shared" si="102"/>
        <v>0</v>
      </c>
      <c r="W179" s="508">
        <f t="shared" si="102"/>
        <v>12281</v>
      </c>
      <c r="X179" s="508">
        <f t="shared" si="102"/>
        <v>15916.699999999999</v>
      </c>
      <c r="Y179" s="508">
        <f t="shared" si="102"/>
        <v>0</v>
      </c>
      <c r="Z179" s="608">
        <f t="shared" si="102"/>
        <v>30610</v>
      </c>
      <c r="AA179" s="608">
        <f t="shared" si="102"/>
        <v>0</v>
      </c>
      <c r="AB179" s="608">
        <f t="shared" si="102"/>
        <v>0</v>
      </c>
      <c r="AC179" s="608">
        <f t="shared" si="102"/>
        <v>30610</v>
      </c>
      <c r="AD179" s="608">
        <f t="shared" si="102"/>
        <v>0</v>
      </c>
      <c r="AE179" s="173">
        <f t="shared" si="102"/>
        <v>21258.3</v>
      </c>
      <c r="AF179" s="173">
        <f t="shared" si="102"/>
        <v>0</v>
      </c>
      <c r="AG179" s="173">
        <f t="shared" si="102"/>
        <v>0</v>
      </c>
      <c r="AH179" s="173">
        <f t="shared" si="102"/>
        <v>21258.3</v>
      </c>
      <c r="AI179" s="173">
        <f t="shared" si="102"/>
        <v>0</v>
      </c>
      <c r="AJ179" s="691">
        <f t="shared" si="102"/>
        <v>21222</v>
      </c>
      <c r="AK179" s="691">
        <f t="shared" si="102"/>
        <v>21222</v>
      </c>
      <c r="AL179" s="691">
        <f t="shared" si="102"/>
        <v>0</v>
      </c>
      <c r="AM179" s="173">
        <f t="shared" si="102"/>
        <v>0</v>
      </c>
      <c r="AN179" s="173">
        <f t="shared" si="102"/>
        <v>0</v>
      </c>
      <c r="AO179" s="173">
        <f t="shared" si="102"/>
        <v>11597.8</v>
      </c>
      <c r="AP179" s="173">
        <f t="shared" si="102"/>
        <v>0</v>
      </c>
      <c r="AQ179" s="173">
        <f t="shared" si="102"/>
        <v>0</v>
      </c>
      <c r="AR179" s="173">
        <f t="shared" si="102"/>
        <v>11597.8</v>
      </c>
      <c r="AS179" s="173">
        <f t="shared" si="102"/>
        <v>0</v>
      </c>
      <c r="AT179" s="691">
        <f t="shared" si="102"/>
        <v>30416.699999999997</v>
      </c>
      <c r="AU179" s="691">
        <f t="shared" si="102"/>
        <v>0</v>
      </c>
      <c r="AV179" s="691">
        <f t="shared" si="102"/>
        <v>0</v>
      </c>
      <c r="AW179" s="691">
        <f t="shared" si="102"/>
        <v>16106.399999999998</v>
      </c>
      <c r="AX179" s="691">
        <f t="shared" si="102"/>
        <v>0</v>
      </c>
      <c r="AY179" s="173">
        <f t="shared" si="102"/>
        <v>22586.999999999996</v>
      </c>
      <c r="AZ179" s="173">
        <f t="shared" si="102"/>
        <v>0</v>
      </c>
      <c r="BA179" s="173">
        <f t="shared" si="102"/>
        <v>0</v>
      </c>
      <c r="BB179" s="173">
        <f t="shared" si="102"/>
        <v>0</v>
      </c>
      <c r="BC179" s="201">
        <f t="shared" si="62"/>
        <v>229237.39999999997</v>
      </c>
    </row>
    <row r="180" spans="1:55" ht="19.600000000000001" customHeight="1" x14ac:dyDescent="0.3">
      <c r="A180" s="925" t="s">
        <v>331</v>
      </c>
      <c r="B180" s="925"/>
      <c r="C180" s="925"/>
      <c r="D180" s="925"/>
      <c r="E180" s="925"/>
      <c r="F180" s="925"/>
      <c r="G180" s="925"/>
      <c r="H180" s="925"/>
      <c r="I180" s="925"/>
      <c r="J180" s="925"/>
      <c r="K180" s="925"/>
      <c r="L180" s="925"/>
      <c r="M180" s="925"/>
      <c r="N180" s="925"/>
      <c r="O180" s="925"/>
      <c r="P180" s="925"/>
      <c r="Q180" s="925"/>
      <c r="R180" s="925"/>
      <c r="S180" s="925"/>
      <c r="T180" s="925"/>
      <c r="U180" s="925"/>
      <c r="V180" s="925"/>
      <c r="W180" s="925"/>
      <c r="X180" s="925"/>
      <c r="Y180" s="925"/>
      <c r="Z180" s="925"/>
      <c r="AA180" s="925"/>
      <c r="AB180" s="925"/>
      <c r="AC180" s="925"/>
      <c r="AD180" s="925"/>
      <c r="AE180" s="925"/>
      <c r="AF180" s="925"/>
      <c r="AG180" s="925"/>
      <c r="AH180" s="925"/>
      <c r="AI180" s="925"/>
      <c r="AJ180" s="925"/>
      <c r="AK180" s="925"/>
      <c r="AL180" s="925"/>
      <c r="AM180" s="925"/>
      <c r="AN180" s="925"/>
      <c r="AO180" s="925"/>
      <c r="AP180" s="925"/>
      <c r="AQ180" s="925"/>
      <c r="AR180" s="925"/>
      <c r="AS180" s="925"/>
      <c r="AT180" s="925"/>
      <c r="AU180" s="925"/>
      <c r="AV180" s="925"/>
      <c r="AW180" s="925"/>
      <c r="AX180" s="925"/>
      <c r="AY180" s="925"/>
      <c r="AZ180" s="297"/>
      <c r="BA180" s="297"/>
    </row>
    <row r="181" spans="1:55" ht="19.600000000000001" customHeight="1" x14ac:dyDescent="0.3">
      <c r="A181" s="720"/>
      <c r="B181" s="720"/>
      <c r="C181" s="720"/>
      <c r="D181" s="720"/>
      <c r="E181" s="720"/>
      <c r="F181" s="720"/>
      <c r="G181" s="720"/>
      <c r="H181" s="720"/>
      <c r="I181" s="720"/>
      <c r="J181" s="720"/>
      <c r="K181" s="720"/>
      <c r="L181" s="720"/>
      <c r="M181" s="720"/>
      <c r="N181" s="720"/>
      <c r="O181" s="720"/>
      <c r="P181" s="720"/>
      <c r="Q181" s="720"/>
      <c r="R181" s="720"/>
      <c r="S181" s="720"/>
      <c r="T181" s="720"/>
      <c r="U181" s="720"/>
      <c r="V181" s="720"/>
      <c r="W181" s="720"/>
      <c r="X181" s="720"/>
      <c r="Y181" s="720"/>
      <c r="Z181" s="720"/>
      <c r="AA181" s="720"/>
      <c r="AB181" s="720"/>
      <c r="AC181" s="720"/>
      <c r="AD181" s="720"/>
      <c r="AE181" s="720"/>
      <c r="AF181" s="720"/>
      <c r="AG181" s="720"/>
      <c r="AH181" s="720"/>
      <c r="AI181" s="720"/>
      <c r="AJ181" s="720"/>
      <c r="AK181" s="720"/>
      <c r="AL181" s="720"/>
      <c r="AM181" s="720"/>
      <c r="AN181" s="720"/>
      <c r="AO181" s="720"/>
      <c r="AP181" s="720"/>
      <c r="AQ181" s="720"/>
      <c r="AR181" s="720"/>
      <c r="AS181" s="720"/>
      <c r="AT181" s="720"/>
      <c r="AU181" s="720"/>
      <c r="AV181" s="720"/>
      <c r="AW181" s="720"/>
      <c r="AX181" s="720"/>
      <c r="AY181" s="720"/>
      <c r="AZ181" s="297"/>
      <c r="BA181" s="297"/>
    </row>
    <row r="182" spans="1:55" ht="16.45" customHeight="1" x14ac:dyDescent="0.3">
      <c r="A182" s="132" t="s">
        <v>375</v>
      </c>
      <c r="B182" s="132"/>
      <c r="C182" s="133"/>
      <c r="D182" s="133"/>
      <c r="E182" s="468"/>
      <c r="F182" s="468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5"/>
      <c r="BA182" s="135"/>
      <c r="BB182" s="135"/>
    </row>
    <row r="183" spans="1:55" ht="17.55" x14ac:dyDescent="0.3">
      <c r="A183" s="136" t="s">
        <v>368</v>
      </c>
      <c r="B183" s="137"/>
      <c r="C183" s="137"/>
      <c r="D183" s="138"/>
      <c r="E183" s="468"/>
      <c r="F183" s="377"/>
      <c r="G183" s="139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298"/>
      <c r="U183" s="298"/>
      <c r="V183" s="298"/>
      <c r="W183" s="298"/>
      <c r="X183" s="298"/>
      <c r="Y183" s="298"/>
      <c r="Z183" s="298"/>
      <c r="AA183" s="298"/>
      <c r="AB183" s="298"/>
      <c r="AC183" s="298"/>
      <c r="AD183" s="298"/>
      <c r="AE183" s="298"/>
      <c r="AF183" s="298"/>
      <c r="AG183" s="298"/>
      <c r="AH183" s="298"/>
      <c r="AI183" s="298"/>
      <c r="AJ183" s="298"/>
      <c r="AK183" s="298"/>
      <c r="AL183" s="298"/>
      <c r="AM183" s="298"/>
      <c r="AN183" s="298"/>
      <c r="AO183" s="137"/>
      <c r="AP183" s="137"/>
      <c r="AQ183" s="137"/>
      <c r="AR183" s="137"/>
      <c r="AS183" s="137"/>
      <c r="AT183" s="298"/>
      <c r="AU183" s="298"/>
      <c r="AV183" s="298"/>
      <c r="AW183" s="298"/>
      <c r="AX183" s="298"/>
      <c r="AY183" s="299"/>
      <c r="AZ183" s="131"/>
      <c r="BA183" s="131"/>
    </row>
    <row r="184" spans="1:55" ht="17.55" x14ac:dyDescent="0.3">
      <c r="A184" s="136"/>
      <c r="B184" s="137"/>
      <c r="C184" s="137"/>
      <c r="D184" s="138"/>
      <c r="E184" s="468"/>
      <c r="F184" s="377"/>
      <c r="G184" s="37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298"/>
      <c r="U184" s="298"/>
      <c r="V184" s="298"/>
      <c r="W184" s="298"/>
      <c r="X184" s="298"/>
      <c r="Y184" s="298"/>
      <c r="Z184" s="298"/>
      <c r="AA184" s="298"/>
      <c r="AB184" s="298"/>
      <c r="AC184" s="298"/>
      <c r="AD184" s="298"/>
      <c r="AE184" s="298"/>
      <c r="AF184" s="298"/>
      <c r="AG184" s="298"/>
      <c r="AH184" s="298"/>
      <c r="AI184" s="298"/>
      <c r="AJ184" s="298"/>
      <c r="AK184" s="298"/>
      <c r="AL184" s="298"/>
      <c r="AM184" s="298"/>
      <c r="AN184" s="298"/>
      <c r="AO184" s="137"/>
      <c r="AP184" s="137"/>
      <c r="AQ184" s="137"/>
      <c r="AR184" s="137"/>
      <c r="AS184" s="137"/>
      <c r="AT184" s="298"/>
      <c r="AU184" s="298"/>
      <c r="AV184" s="298"/>
      <c r="AW184" s="298"/>
      <c r="AX184" s="298"/>
      <c r="AY184" s="299"/>
      <c r="AZ184" s="131"/>
      <c r="BA184" s="131"/>
    </row>
    <row r="185" spans="1:55" ht="17.55" x14ac:dyDescent="0.3">
      <c r="A185" s="137" t="s">
        <v>263</v>
      </c>
      <c r="B185" s="131"/>
      <c r="C185" s="137"/>
      <c r="D185" s="138"/>
      <c r="E185" s="377"/>
      <c r="F185" s="377"/>
      <c r="G185" s="139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298"/>
      <c r="U185" s="298"/>
      <c r="V185" s="298"/>
      <c r="W185" s="298"/>
      <c r="X185" s="298"/>
      <c r="Y185" s="298"/>
      <c r="Z185" s="298"/>
      <c r="AA185" s="298"/>
      <c r="AB185" s="298"/>
      <c r="AC185" s="298"/>
      <c r="AD185" s="298"/>
      <c r="AE185" s="298"/>
      <c r="AF185" s="298"/>
      <c r="AG185" s="298"/>
      <c r="AH185" s="298"/>
      <c r="AI185" s="298"/>
      <c r="AJ185" s="298"/>
      <c r="AK185" s="298"/>
      <c r="AL185" s="298"/>
      <c r="AM185" s="298"/>
      <c r="AN185" s="298"/>
      <c r="AO185" s="137"/>
      <c r="AP185" s="137"/>
      <c r="AQ185" s="137"/>
      <c r="AR185" s="137"/>
      <c r="AS185" s="137"/>
      <c r="AT185" s="298"/>
      <c r="AU185" s="298"/>
      <c r="AV185" s="298"/>
      <c r="AW185" s="298"/>
      <c r="AX185" s="298"/>
      <c r="AY185" s="299"/>
      <c r="AZ185" s="131"/>
      <c r="BA185" s="131"/>
    </row>
    <row r="186" spans="1:55" ht="17.55" x14ac:dyDescent="0.3">
      <c r="A186" s="925" t="s">
        <v>265</v>
      </c>
      <c r="B186" s="925"/>
      <c r="C186" s="925"/>
      <c r="D186" s="926"/>
      <c r="E186" s="926"/>
      <c r="F186" s="926"/>
      <c r="G186" s="926"/>
      <c r="H186" s="926"/>
      <c r="I186" s="926"/>
      <c r="J186" s="926"/>
      <c r="K186" s="926"/>
      <c r="L186" s="720"/>
      <c r="M186" s="720"/>
      <c r="N186" s="720"/>
      <c r="O186" s="720"/>
      <c r="P186" s="720"/>
      <c r="Q186" s="720"/>
      <c r="R186" s="720"/>
      <c r="S186" s="720"/>
      <c r="T186" s="720"/>
      <c r="U186" s="720"/>
      <c r="V186" s="720"/>
      <c r="W186" s="720"/>
      <c r="X186" s="720"/>
      <c r="Y186" s="720"/>
      <c r="Z186" s="720"/>
      <c r="AA186" s="720"/>
      <c r="AB186" s="720"/>
      <c r="AC186" s="720"/>
      <c r="AD186" s="720"/>
      <c r="AE186" s="720"/>
      <c r="AF186" s="720"/>
      <c r="AG186" s="720"/>
      <c r="AH186" s="720"/>
      <c r="AI186" s="720"/>
      <c r="AJ186" s="720"/>
      <c r="AK186" s="720"/>
      <c r="AL186" s="720"/>
      <c r="AM186" s="720"/>
      <c r="AN186" s="720"/>
      <c r="AO186" s="720"/>
      <c r="AP186" s="720"/>
      <c r="AQ186" s="720"/>
      <c r="AR186" s="720"/>
      <c r="AS186" s="720"/>
      <c r="AT186" s="720"/>
      <c r="AU186" s="720"/>
      <c r="AV186" s="720"/>
      <c r="AW186" s="720"/>
      <c r="AX186" s="720"/>
      <c r="AY186" s="720"/>
      <c r="AZ186" s="297"/>
      <c r="BA186" s="297"/>
    </row>
    <row r="189" spans="1:55" ht="17.55" x14ac:dyDescent="0.3">
      <c r="A189" s="134"/>
      <c r="B189" s="137"/>
      <c r="C189" s="137"/>
      <c r="D189" s="138"/>
      <c r="E189" s="139"/>
      <c r="F189" s="139"/>
      <c r="G189" s="139"/>
      <c r="H189" s="137"/>
      <c r="I189" s="137"/>
      <c r="J189" s="137"/>
      <c r="K189" s="137"/>
      <c r="L189" s="137"/>
      <c r="M189" s="137"/>
      <c r="N189" s="422"/>
      <c r="O189" s="422"/>
      <c r="P189" s="422"/>
      <c r="Q189" s="462"/>
      <c r="R189" s="462"/>
      <c r="S189" s="462"/>
      <c r="T189" s="298"/>
      <c r="U189" s="298"/>
      <c r="V189" s="298"/>
      <c r="W189" s="509"/>
      <c r="X189" s="509"/>
      <c r="Y189" s="509"/>
      <c r="Z189" s="609"/>
      <c r="AA189" s="609"/>
      <c r="AB189" s="609"/>
      <c r="AC189" s="609"/>
      <c r="AD189" s="609"/>
      <c r="AE189" s="298"/>
      <c r="AF189" s="298"/>
      <c r="AG189" s="298"/>
      <c r="AH189" s="298"/>
      <c r="AI189" s="298"/>
      <c r="AJ189" s="692"/>
      <c r="AK189" s="692"/>
      <c r="AL189" s="692"/>
      <c r="AM189" s="298"/>
      <c r="AN189" s="298"/>
      <c r="AO189" s="137"/>
      <c r="AP189" s="137"/>
      <c r="AQ189" s="137"/>
      <c r="AR189" s="137"/>
      <c r="AS189" s="137"/>
      <c r="AT189" s="692"/>
      <c r="AU189" s="692"/>
      <c r="AV189" s="692"/>
      <c r="AW189" s="692"/>
      <c r="AX189" s="692"/>
      <c r="AY189" s="299"/>
      <c r="AZ189" s="131"/>
      <c r="BA189" s="131"/>
    </row>
    <row r="190" spans="1:55" x14ac:dyDescent="0.3">
      <c r="A190" s="300"/>
      <c r="T190" s="301"/>
      <c r="U190" s="301"/>
      <c r="V190" s="301"/>
      <c r="W190" s="510"/>
      <c r="X190" s="510"/>
      <c r="Y190" s="510"/>
      <c r="Z190" s="610"/>
      <c r="AA190" s="610"/>
      <c r="AB190" s="610"/>
      <c r="AC190" s="610"/>
      <c r="AD190" s="610"/>
      <c r="AE190" s="301"/>
      <c r="AF190" s="301"/>
      <c r="AG190" s="301"/>
      <c r="AH190" s="301"/>
      <c r="AI190" s="301"/>
      <c r="AJ190" s="693"/>
      <c r="AK190" s="693"/>
      <c r="AL190" s="693"/>
      <c r="AM190" s="301"/>
      <c r="AN190" s="301"/>
      <c r="AT190" s="693"/>
      <c r="AU190" s="693"/>
      <c r="AV190" s="693"/>
      <c r="AW190" s="693"/>
      <c r="AX190" s="693"/>
      <c r="AY190" s="131"/>
      <c r="AZ190" s="131"/>
      <c r="BA190" s="131"/>
    </row>
    <row r="191" spans="1:55" x14ac:dyDescent="0.3">
      <c r="A191" s="300"/>
      <c r="T191" s="301"/>
      <c r="U191" s="301"/>
      <c r="V191" s="301"/>
      <c r="W191" s="510"/>
      <c r="X191" s="510"/>
      <c r="Y191" s="510"/>
      <c r="Z191" s="610"/>
      <c r="AA191" s="610"/>
      <c r="AB191" s="610"/>
      <c r="AC191" s="610"/>
      <c r="AD191" s="610"/>
      <c r="AE191" s="301"/>
      <c r="AF191" s="301"/>
      <c r="AG191" s="301"/>
      <c r="AH191" s="301"/>
      <c r="AI191" s="301"/>
      <c r="AJ191" s="693"/>
      <c r="AK191" s="693"/>
      <c r="AL191" s="693"/>
      <c r="AM191" s="301"/>
      <c r="AN191" s="301"/>
      <c r="AT191" s="693"/>
      <c r="AU191" s="693"/>
      <c r="AV191" s="693"/>
      <c r="AW191" s="693"/>
      <c r="AX191" s="693"/>
      <c r="AY191" s="131"/>
      <c r="AZ191" s="131"/>
      <c r="BA191" s="131"/>
    </row>
    <row r="192" spans="1:55" x14ac:dyDescent="0.3">
      <c r="A192" s="300"/>
      <c r="T192" s="301"/>
      <c r="U192" s="301"/>
      <c r="V192" s="301"/>
      <c r="W192" s="510"/>
      <c r="X192" s="510"/>
      <c r="Y192" s="510"/>
      <c r="Z192" s="610"/>
      <c r="AA192" s="610"/>
      <c r="AB192" s="610"/>
      <c r="AC192" s="610"/>
      <c r="AD192" s="610"/>
      <c r="AE192" s="301"/>
      <c r="AF192" s="301"/>
      <c r="AG192" s="301"/>
      <c r="AH192" s="301"/>
      <c r="AI192" s="301"/>
      <c r="AJ192" s="693"/>
      <c r="AK192" s="693"/>
      <c r="AL192" s="693"/>
      <c r="AM192" s="301"/>
      <c r="AN192" s="301"/>
      <c r="AT192" s="693"/>
      <c r="AU192" s="693"/>
      <c r="AV192" s="693"/>
      <c r="AW192" s="693"/>
      <c r="AX192" s="693"/>
      <c r="AY192" s="131"/>
      <c r="AZ192" s="131"/>
      <c r="BA192" s="131"/>
    </row>
    <row r="193" spans="1:54" ht="14.25" customHeight="1" x14ac:dyDescent="0.3">
      <c r="A193" s="300"/>
      <c r="T193" s="301"/>
      <c r="U193" s="301"/>
      <c r="V193" s="301"/>
      <c r="W193" s="510"/>
      <c r="X193" s="510"/>
      <c r="Y193" s="510"/>
      <c r="Z193" s="610"/>
      <c r="AA193" s="610"/>
      <c r="AB193" s="610"/>
      <c r="AC193" s="610"/>
      <c r="AD193" s="610"/>
      <c r="AE193" s="301"/>
      <c r="AF193" s="301"/>
      <c r="AG193" s="301"/>
      <c r="AH193" s="301"/>
      <c r="AI193" s="301"/>
      <c r="AJ193" s="693"/>
      <c r="AK193" s="693"/>
      <c r="AL193" s="693"/>
      <c r="AM193" s="301"/>
      <c r="AN193" s="301"/>
      <c r="AT193" s="693"/>
      <c r="AU193" s="693"/>
      <c r="AV193" s="693"/>
      <c r="AW193" s="693"/>
      <c r="AX193" s="693"/>
      <c r="AY193" s="131"/>
      <c r="AZ193" s="131"/>
      <c r="BA193" s="131"/>
    </row>
    <row r="194" spans="1:54" x14ac:dyDescent="0.3">
      <c r="A194" s="302"/>
      <c r="T194" s="301"/>
      <c r="U194" s="301"/>
      <c r="V194" s="301"/>
      <c r="W194" s="510"/>
      <c r="X194" s="510"/>
      <c r="Y194" s="510"/>
      <c r="Z194" s="610"/>
      <c r="AA194" s="610"/>
      <c r="AB194" s="610"/>
      <c r="AC194" s="610"/>
      <c r="AD194" s="610"/>
      <c r="AE194" s="301"/>
      <c r="AF194" s="301"/>
      <c r="AG194" s="301"/>
      <c r="AH194" s="301"/>
      <c r="AI194" s="301"/>
      <c r="AJ194" s="693"/>
      <c r="AK194" s="693"/>
      <c r="AL194" s="693"/>
      <c r="AM194" s="301"/>
      <c r="AN194" s="301"/>
      <c r="AT194" s="693"/>
      <c r="AU194" s="693"/>
      <c r="AV194" s="693"/>
      <c r="AW194" s="693"/>
      <c r="AX194" s="693"/>
      <c r="AY194" s="131"/>
      <c r="AZ194" s="131"/>
      <c r="BA194" s="131"/>
    </row>
    <row r="195" spans="1:54" x14ac:dyDescent="0.3">
      <c r="A195" s="300"/>
      <c r="T195" s="301"/>
      <c r="U195" s="301"/>
      <c r="V195" s="301"/>
      <c r="W195" s="510"/>
      <c r="X195" s="510"/>
      <c r="Y195" s="510"/>
      <c r="Z195" s="610"/>
      <c r="AA195" s="610"/>
      <c r="AB195" s="610"/>
      <c r="AC195" s="610"/>
      <c r="AD195" s="610"/>
      <c r="AE195" s="301"/>
      <c r="AF195" s="301"/>
      <c r="AG195" s="301"/>
      <c r="AH195" s="301"/>
      <c r="AI195" s="301"/>
      <c r="AJ195" s="693"/>
      <c r="AK195" s="693"/>
      <c r="AL195" s="693"/>
      <c r="AM195" s="301"/>
      <c r="AN195" s="301"/>
      <c r="AT195" s="693"/>
      <c r="AU195" s="693"/>
      <c r="AV195" s="693"/>
      <c r="AW195" s="693"/>
      <c r="AX195" s="693"/>
      <c r="AY195" s="131"/>
      <c r="AZ195" s="131"/>
      <c r="BA195" s="131"/>
    </row>
    <row r="196" spans="1:54" x14ac:dyDescent="0.3">
      <c r="A196" s="300"/>
      <c r="T196" s="301"/>
      <c r="U196" s="301"/>
      <c r="V196" s="301"/>
      <c r="W196" s="510"/>
      <c r="X196" s="510"/>
      <c r="Y196" s="510"/>
      <c r="Z196" s="610"/>
      <c r="AA196" s="610"/>
      <c r="AB196" s="610"/>
      <c r="AC196" s="610"/>
      <c r="AD196" s="610"/>
      <c r="AE196" s="301"/>
      <c r="AF196" s="301"/>
      <c r="AG196" s="301"/>
      <c r="AH196" s="301"/>
      <c r="AI196" s="301"/>
      <c r="AJ196" s="693"/>
      <c r="AK196" s="693"/>
      <c r="AL196" s="693"/>
      <c r="AM196" s="301"/>
      <c r="AN196" s="301"/>
      <c r="AT196" s="693"/>
      <c r="AU196" s="693"/>
      <c r="AV196" s="693"/>
      <c r="AW196" s="693"/>
      <c r="AX196" s="693"/>
      <c r="AY196" s="131"/>
      <c r="AZ196" s="131"/>
      <c r="BA196" s="131"/>
    </row>
    <row r="197" spans="1:54" x14ac:dyDescent="0.3">
      <c r="A197" s="300"/>
      <c r="T197" s="301"/>
      <c r="U197" s="301"/>
      <c r="V197" s="301"/>
      <c r="W197" s="510"/>
      <c r="X197" s="510"/>
      <c r="Y197" s="510"/>
      <c r="Z197" s="610"/>
      <c r="AA197" s="610"/>
      <c r="AB197" s="610"/>
      <c r="AC197" s="610"/>
      <c r="AD197" s="610"/>
      <c r="AE197" s="301"/>
      <c r="AF197" s="301"/>
      <c r="AG197" s="301"/>
      <c r="AH197" s="301"/>
      <c r="AI197" s="301"/>
      <c r="AJ197" s="693"/>
      <c r="AK197" s="693"/>
      <c r="AL197" s="693"/>
      <c r="AM197" s="301"/>
      <c r="AN197" s="301"/>
      <c r="AT197" s="693"/>
      <c r="AU197" s="693"/>
      <c r="AV197" s="693"/>
      <c r="AW197" s="693"/>
      <c r="AX197" s="693"/>
      <c r="AY197" s="131"/>
      <c r="AZ197" s="131"/>
      <c r="BA197" s="131"/>
    </row>
    <row r="198" spans="1:54" x14ac:dyDescent="0.3">
      <c r="A198" s="300"/>
      <c r="T198" s="301"/>
      <c r="U198" s="301"/>
      <c r="V198" s="301"/>
      <c r="W198" s="510"/>
      <c r="X198" s="510"/>
      <c r="Y198" s="510"/>
      <c r="Z198" s="610"/>
      <c r="AA198" s="610"/>
      <c r="AB198" s="610"/>
      <c r="AC198" s="610"/>
      <c r="AD198" s="610"/>
      <c r="AE198" s="301"/>
      <c r="AF198" s="301"/>
      <c r="AG198" s="301"/>
      <c r="AH198" s="301"/>
      <c r="AI198" s="301"/>
      <c r="AJ198" s="693"/>
      <c r="AK198" s="693"/>
      <c r="AL198" s="693"/>
      <c r="AM198" s="301"/>
      <c r="AN198" s="301"/>
      <c r="AT198" s="693"/>
      <c r="AU198" s="693"/>
      <c r="AV198" s="693"/>
      <c r="AW198" s="693"/>
      <c r="AX198" s="693"/>
      <c r="AY198" s="131"/>
      <c r="AZ198" s="131"/>
      <c r="BA198" s="131"/>
    </row>
    <row r="199" spans="1:54" ht="12.7" customHeight="1" x14ac:dyDescent="0.3">
      <c r="A199" s="300"/>
    </row>
    <row r="200" spans="1:54" x14ac:dyDescent="0.3">
      <c r="A200" s="302"/>
    </row>
    <row r="201" spans="1:54" x14ac:dyDescent="0.3">
      <c r="A201" s="300"/>
      <c r="T201" s="303"/>
      <c r="U201" s="303"/>
      <c r="V201" s="303"/>
      <c r="W201" s="511"/>
      <c r="X201" s="511"/>
      <c r="Y201" s="511"/>
      <c r="Z201" s="611"/>
      <c r="AA201" s="611"/>
      <c r="AB201" s="611"/>
      <c r="AC201" s="611"/>
      <c r="AD201" s="611"/>
      <c r="AE201" s="303"/>
      <c r="AF201" s="303"/>
      <c r="AG201" s="303"/>
      <c r="AH201" s="303"/>
      <c r="AI201" s="303"/>
      <c r="AJ201" s="694"/>
      <c r="AK201" s="694"/>
      <c r="AL201" s="694"/>
      <c r="AM201" s="303"/>
      <c r="AN201" s="303"/>
      <c r="AT201" s="694"/>
      <c r="AU201" s="694"/>
      <c r="AV201" s="694"/>
      <c r="AW201" s="694"/>
      <c r="AX201" s="694"/>
    </row>
    <row r="202" spans="1:54" s="174" customFormat="1" x14ac:dyDescent="0.3">
      <c r="A202" s="300"/>
      <c r="D202" s="175"/>
      <c r="E202" s="176"/>
      <c r="F202" s="176"/>
      <c r="G202" s="176"/>
      <c r="N202" s="381"/>
      <c r="O202" s="381"/>
      <c r="P202" s="381"/>
      <c r="Q202" s="425"/>
      <c r="R202" s="425"/>
      <c r="S202" s="425"/>
      <c r="T202" s="303"/>
      <c r="U202" s="303"/>
      <c r="V202" s="303"/>
      <c r="W202" s="511"/>
      <c r="X202" s="511"/>
      <c r="Y202" s="511"/>
      <c r="Z202" s="611"/>
      <c r="AA202" s="611"/>
      <c r="AB202" s="611"/>
      <c r="AC202" s="611"/>
      <c r="AD202" s="611"/>
      <c r="AE202" s="303"/>
      <c r="AF202" s="303"/>
      <c r="AG202" s="303"/>
      <c r="AH202" s="303"/>
      <c r="AI202" s="303"/>
      <c r="AJ202" s="694"/>
      <c r="AK202" s="694"/>
      <c r="AL202" s="694"/>
      <c r="AM202" s="303"/>
      <c r="AN202" s="303"/>
      <c r="AT202" s="694"/>
      <c r="AU202" s="694"/>
      <c r="AV202" s="694"/>
      <c r="AW202" s="694"/>
      <c r="AX202" s="694"/>
      <c r="BB202" s="131"/>
    </row>
    <row r="203" spans="1:54" s="174" customFormat="1" x14ac:dyDescent="0.3">
      <c r="A203" s="300"/>
      <c r="D203" s="175"/>
      <c r="E203" s="176"/>
      <c r="F203" s="176"/>
      <c r="G203" s="176"/>
      <c r="N203" s="381"/>
      <c r="O203" s="381"/>
      <c r="P203" s="381"/>
      <c r="Q203" s="425"/>
      <c r="R203" s="425"/>
      <c r="S203" s="425"/>
      <c r="T203" s="303"/>
      <c r="U203" s="303"/>
      <c r="V203" s="303"/>
      <c r="W203" s="511"/>
      <c r="X203" s="511"/>
      <c r="Y203" s="511"/>
      <c r="Z203" s="611"/>
      <c r="AA203" s="611"/>
      <c r="AB203" s="611"/>
      <c r="AC203" s="611"/>
      <c r="AD203" s="611"/>
      <c r="AE203" s="303"/>
      <c r="AF203" s="303"/>
      <c r="AG203" s="303"/>
      <c r="AH203" s="303"/>
      <c r="AI203" s="303"/>
      <c r="AJ203" s="694"/>
      <c r="AK203" s="694"/>
      <c r="AL203" s="694"/>
      <c r="AM203" s="303"/>
      <c r="AN203" s="303"/>
      <c r="AT203" s="694"/>
      <c r="AU203" s="694"/>
      <c r="AV203" s="694"/>
      <c r="AW203" s="694"/>
      <c r="AX203" s="694"/>
      <c r="BB203" s="131"/>
    </row>
    <row r="204" spans="1:54" s="174" customFormat="1" x14ac:dyDescent="0.3">
      <c r="A204" s="300"/>
      <c r="D204" s="175"/>
      <c r="E204" s="176"/>
      <c r="F204" s="176"/>
      <c r="G204" s="176"/>
      <c r="N204" s="381"/>
      <c r="O204" s="381"/>
      <c r="P204" s="381"/>
      <c r="Q204" s="425"/>
      <c r="R204" s="425"/>
      <c r="S204" s="425"/>
      <c r="T204" s="303"/>
      <c r="U204" s="303"/>
      <c r="V204" s="303"/>
      <c r="W204" s="511"/>
      <c r="X204" s="511"/>
      <c r="Y204" s="511"/>
      <c r="Z204" s="611"/>
      <c r="AA204" s="611"/>
      <c r="AB204" s="611"/>
      <c r="AC204" s="611"/>
      <c r="AD204" s="611"/>
      <c r="AE204" s="303"/>
      <c r="AF204" s="303"/>
      <c r="AG204" s="303"/>
      <c r="AH204" s="303"/>
      <c r="AI204" s="303"/>
      <c r="AJ204" s="694"/>
      <c r="AK204" s="694"/>
      <c r="AL204" s="694"/>
      <c r="AM204" s="303"/>
      <c r="AN204" s="303"/>
      <c r="AT204" s="694"/>
      <c r="AU204" s="694"/>
      <c r="AV204" s="694"/>
      <c r="AW204" s="694"/>
      <c r="AX204" s="694"/>
      <c r="BB204" s="131"/>
    </row>
    <row r="205" spans="1:54" s="174" customFormat="1" x14ac:dyDescent="0.3">
      <c r="A205" s="300"/>
      <c r="D205" s="175"/>
      <c r="E205" s="176"/>
      <c r="F205" s="176"/>
      <c r="G205" s="176"/>
      <c r="N205" s="381"/>
      <c r="O205" s="381"/>
      <c r="P205" s="381"/>
      <c r="Q205" s="425"/>
      <c r="R205" s="425"/>
      <c r="S205" s="425"/>
      <c r="W205" s="473"/>
      <c r="X205" s="473"/>
      <c r="Y205" s="473"/>
      <c r="Z205" s="512"/>
      <c r="AA205" s="512"/>
      <c r="AB205" s="512"/>
      <c r="AC205" s="512"/>
      <c r="AD205" s="512"/>
      <c r="AJ205" s="618"/>
      <c r="AK205" s="618"/>
      <c r="AL205" s="618"/>
      <c r="AT205" s="618"/>
      <c r="AU205" s="618"/>
      <c r="AV205" s="618"/>
      <c r="AW205" s="618"/>
      <c r="AX205" s="618"/>
      <c r="BB205" s="131"/>
    </row>
    <row r="211" spans="4:54" s="174" customFormat="1" ht="49.5" customHeight="1" x14ac:dyDescent="0.3">
      <c r="D211" s="175"/>
      <c r="E211" s="176"/>
      <c r="F211" s="176"/>
      <c r="G211" s="176"/>
      <c r="N211" s="381"/>
      <c r="O211" s="381"/>
      <c r="P211" s="381"/>
      <c r="Q211" s="425"/>
      <c r="R211" s="425"/>
      <c r="S211" s="425"/>
      <c r="W211" s="473"/>
      <c r="X211" s="473"/>
      <c r="Y211" s="473"/>
      <c r="Z211" s="512"/>
      <c r="AA211" s="512"/>
      <c r="AB211" s="512"/>
      <c r="AC211" s="512"/>
      <c r="AD211" s="512"/>
      <c r="AJ211" s="618"/>
      <c r="AK211" s="618"/>
      <c r="AL211" s="618"/>
      <c r="AT211" s="618"/>
      <c r="AU211" s="618"/>
      <c r="AV211" s="618"/>
      <c r="AW211" s="618"/>
      <c r="AX211" s="618"/>
      <c r="BB211" s="131"/>
    </row>
  </sheetData>
  <mergeCells count="122">
    <mergeCell ref="A88:BB88"/>
    <mergeCell ref="A89:A93"/>
    <mergeCell ref="B151:B155"/>
    <mergeCell ref="C151:C155"/>
    <mergeCell ref="C48:C77"/>
    <mergeCell ref="C131:C145"/>
    <mergeCell ref="A141:A145"/>
    <mergeCell ref="B141:B145"/>
    <mergeCell ref="BB141:BB145"/>
    <mergeCell ref="A115:A119"/>
    <mergeCell ref="B115:B119"/>
    <mergeCell ref="C115:C119"/>
    <mergeCell ref="A63:A67"/>
    <mergeCell ref="B63:B67"/>
    <mergeCell ref="A68:A72"/>
    <mergeCell ref="C83:C87"/>
    <mergeCell ref="A146:A150"/>
    <mergeCell ref="B146:B150"/>
    <mergeCell ref="C146:C150"/>
    <mergeCell ref="BB146:BB150"/>
    <mergeCell ref="A126:A130"/>
    <mergeCell ref="B126:B130"/>
    <mergeCell ref="C126:C130"/>
    <mergeCell ref="BB126:BB130"/>
    <mergeCell ref="A131:A135"/>
    <mergeCell ref="B131:B135"/>
    <mergeCell ref="A186:K186"/>
    <mergeCell ref="A177:BB177"/>
    <mergeCell ref="A180:AY180"/>
    <mergeCell ref="A156:BB156"/>
    <mergeCell ref="A157:C161"/>
    <mergeCell ref="BB157:BB161"/>
    <mergeCell ref="A162:C166"/>
    <mergeCell ref="A167:C171"/>
    <mergeCell ref="BB167:BB171"/>
    <mergeCell ref="BB162:BB166"/>
    <mergeCell ref="A172:C176"/>
    <mergeCell ref="BB172:BB176"/>
    <mergeCell ref="A178:BB178"/>
    <mergeCell ref="A136:A140"/>
    <mergeCell ref="B136:B140"/>
    <mergeCell ref="BB136:BB140"/>
    <mergeCell ref="BB131:BB135"/>
    <mergeCell ref="BB10:BB14"/>
    <mergeCell ref="A16:C20"/>
    <mergeCell ref="BB16:BB36"/>
    <mergeCell ref="Z7:AD7"/>
    <mergeCell ref="AE7:AI7"/>
    <mergeCell ref="AJ7:AN7"/>
    <mergeCell ref="AO7:AS7"/>
    <mergeCell ref="AT7:AX7"/>
    <mergeCell ref="T7:V7"/>
    <mergeCell ref="A21:C21"/>
    <mergeCell ref="A22:C26"/>
    <mergeCell ref="A27:C31"/>
    <mergeCell ref="A10:C14"/>
    <mergeCell ref="K7:M7"/>
    <mergeCell ref="N7:P7"/>
    <mergeCell ref="A32:C36"/>
    <mergeCell ref="A15:C15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W7:Y7"/>
    <mergeCell ref="Q7:S7"/>
    <mergeCell ref="B89:B93"/>
    <mergeCell ref="A94:A98"/>
    <mergeCell ref="B94:B98"/>
    <mergeCell ref="A99:A103"/>
    <mergeCell ref="B99:B103"/>
    <mergeCell ref="B120:B124"/>
    <mergeCell ref="C120:C124"/>
    <mergeCell ref="BB89:BB93"/>
    <mergeCell ref="C89:C93"/>
    <mergeCell ref="BB115:BB119"/>
    <mergeCell ref="A125:BB125"/>
    <mergeCell ref="BB94:BB98"/>
    <mergeCell ref="B108:B109"/>
    <mergeCell ref="A110:A111"/>
    <mergeCell ref="A108:A109"/>
    <mergeCell ref="B110:B111"/>
    <mergeCell ref="B104:B105"/>
    <mergeCell ref="C94:C107"/>
    <mergeCell ref="B106:B107"/>
    <mergeCell ref="B112:B114"/>
    <mergeCell ref="A37:C37"/>
    <mergeCell ref="BB83:BB87"/>
    <mergeCell ref="A83:A87"/>
    <mergeCell ref="B83:B87"/>
    <mergeCell ref="BB58:BB62"/>
    <mergeCell ref="BB78:BB82"/>
    <mergeCell ref="A42:BB42"/>
    <mergeCell ref="A43:A47"/>
    <mergeCell ref="B43:B47"/>
    <mergeCell ref="C43:C47"/>
    <mergeCell ref="BB43:BB47"/>
    <mergeCell ref="A48:A52"/>
    <mergeCell ref="B48:B52"/>
    <mergeCell ref="BB48:BB52"/>
    <mergeCell ref="A53:A57"/>
    <mergeCell ref="B53:B57"/>
    <mergeCell ref="BB53:BB57"/>
    <mergeCell ref="A58:A62"/>
    <mergeCell ref="B68:B72"/>
    <mergeCell ref="A73:A77"/>
    <mergeCell ref="B73:B77"/>
    <mergeCell ref="A78:A82"/>
    <mergeCell ref="B78:B82"/>
    <mergeCell ref="C78:C82"/>
  </mergeCells>
  <pageMargins left="0.59055118110236227" right="0.59055118110236227" top="1.1811023622047245" bottom="0.39370078740157483" header="0" footer="0"/>
  <pageSetup paperSize="9" scale="44" orientation="landscape" r:id="rId1"/>
  <headerFooter>
    <oddFooter>&amp;C&amp;"Times New Roman,обычный"&amp;8Страница  &amp;P из &amp;N</oddFooter>
  </headerFooter>
  <rowBreaks count="3" manualBreakCount="3">
    <brk id="60" max="53" man="1"/>
    <brk id="114" max="53" man="1"/>
    <brk id="164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"/>
  <sheetViews>
    <sheetView topLeftCell="E1" zoomScale="71" zoomScaleNormal="71" workbookViewId="0">
      <selection activeCell="B55" sqref="B55"/>
    </sheetView>
  </sheetViews>
  <sheetFormatPr defaultColWidth="9.109375" defaultRowHeight="17.55" x14ac:dyDescent="0.3"/>
  <cols>
    <col min="1" max="1" width="4" style="313" customWidth="1"/>
    <col min="2" max="2" width="59.6640625" style="314" customWidth="1"/>
    <col min="3" max="3" width="14.88671875" style="314" customWidth="1"/>
    <col min="4" max="4" width="7.33203125" style="314" customWidth="1"/>
    <col min="5" max="5" width="8" style="314" customWidth="1"/>
    <col min="6" max="6" width="6.88671875" style="314" customWidth="1"/>
    <col min="7" max="8" width="6.44140625" style="314" customWidth="1"/>
    <col min="9" max="9" width="2.6640625" style="314" bestFit="1" customWidth="1"/>
    <col min="10" max="10" width="5.44140625" style="314" customWidth="1"/>
    <col min="11" max="11" width="6.109375" style="314" customWidth="1"/>
    <col min="12" max="12" width="2.6640625" style="314" bestFit="1" customWidth="1"/>
    <col min="13" max="13" width="5.5546875" style="314" customWidth="1"/>
    <col min="14" max="14" width="5.44140625" style="314" customWidth="1"/>
    <col min="15" max="15" width="2.6640625" style="314" bestFit="1" customWidth="1"/>
    <col min="16" max="17" width="6.109375" style="314" customWidth="1"/>
    <col min="18" max="18" width="2.6640625" style="314" bestFit="1" customWidth="1"/>
    <col min="19" max="19" width="4.88671875" style="314" customWidth="1"/>
    <col min="20" max="20" width="5.33203125" style="314" customWidth="1"/>
    <col min="21" max="21" width="2.6640625" style="314" bestFit="1" customWidth="1"/>
    <col min="22" max="22" width="5.6640625" style="314" customWidth="1"/>
    <col min="23" max="23" width="5.109375" style="314" customWidth="1"/>
    <col min="24" max="24" width="2.6640625" style="314" bestFit="1" customWidth="1"/>
    <col min="25" max="25" width="5.6640625" style="314" customWidth="1"/>
    <col min="26" max="26" width="5" style="314" customWidth="1"/>
    <col min="27" max="27" width="2.6640625" style="314" bestFit="1" customWidth="1"/>
    <col min="28" max="28" width="4.6640625" style="314" customWidth="1"/>
    <col min="29" max="29" width="4.5546875" style="314" customWidth="1"/>
    <col min="30" max="30" width="2.6640625" style="314" bestFit="1" customWidth="1"/>
    <col min="31" max="31" width="5" style="314" customWidth="1"/>
    <col min="32" max="32" width="5.109375" style="314" customWidth="1"/>
    <col min="33" max="33" width="2.6640625" style="314" bestFit="1" customWidth="1"/>
    <col min="34" max="34" width="5" style="314" customWidth="1"/>
    <col min="35" max="35" width="5.109375" style="314" customWidth="1"/>
    <col min="36" max="36" width="2.6640625" style="314" bestFit="1" customWidth="1"/>
    <col min="37" max="37" width="4.6640625" style="314" customWidth="1"/>
    <col min="38" max="38" width="6" style="314" customWidth="1"/>
    <col min="39" max="39" width="2.6640625" style="314" bestFit="1" customWidth="1"/>
    <col min="40" max="40" width="8.44140625" style="314" customWidth="1"/>
    <col min="41" max="41" width="8.109375" style="314" customWidth="1"/>
    <col min="42" max="42" width="6.5546875" style="314" customWidth="1"/>
    <col min="43" max="43" width="14.88671875" style="314" customWidth="1"/>
    <col min="44" max="16384" width="9.109375" style="314"/>
  </cols>
  <sheetData>
    <row r="1" spans="1:71" x14ac:dyDescent="0.3">
      <c r="AE1" s="965" t="s">
        <v>292</v>
      </c>
      <c r="AF1" s="965"/>
      <c r="AG1" s="965"/>
      <c r="AH1" s="965"/>
      <c r="AI1" s="965"/>
      <c r="AJ1" s="965"/>
      <c r="AK1" s="965"/>
      <c r="AL1" s="965"/>
      <c r="AM1" s="965"/>
    </row>
    <row r="2" spans="1:71" ht="21" customHeight="1" x14ac:dyDescent="0.3">
      <c r="A2" s="966" t="s">
        <v>345</v>
      </c>
      <c r="B2" s="966"/>
      <c r="C2" s="966"/>
      <c r="D2" s="966"/>
      <c r="E2" s="966"/>
      <c r="F2" s="966"/>
      <c r="G2" s="966"/>
      <c r="H2" s="966"/>
      <c r="I2" s="966"/>
      <c r="J2" s="966"/>
      <c r="K2" s="966"/>
      <c r="L2" s="966"/>
      <c r="M2" s="966"/>
      <c r="N2" s="966"/>
      <c r="O2" s="966"/>
      <c r="P2" s="966"/>
      <c r="Q2" s="966"/>
      <c r="R2" s="966"/>
      <c r="S2" s="966"/>
      <c r="T2" s="966"/>
      <c r="U2" s="966"/>
      <c r="V2" s="966"/>
      <c r="W2" s="966"/>
      <c r="X2" s="966"/>
      <c r="Y2" s="966"/>
      <c r="Z2" s="966"/>
      <c r="AA2" s="966"/>
      <c r="AB2" s="966"/>
      <c r="AC2" s="966"/>
      <c r="AD2" s="966"/>
      <c r="AE2" s="966"/>
      <c r="AF2" s="966"/>
      <c r="AG2" s="966"/>
      <c r="AH2" s="966"/>
      <c r="AI2" s="966"/>
      <c r="AJ2" s="966"/>
      <c r="AK2" s="966"/>
      <c r="AL2" s="966"/>
      <c r="AM2" s="966"/>
      <c r="AN2" s="966"/>
      <c r="AO2" s="315"/>
      <c r="AP2" s="315"/>
    </row>
    <row r="3" spans="1:71" ht="15.85" customHeight="1" x14ac:dyDescent="0.3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</row>
    <row r="4" spans="1:71" ht="18.2" thickBot="1" x14ac:dyDescent="0.35"/>
    <row r="5" spans="1:71" ht="12.7" customHeight="1" thickBot="1" x14ac:dyDescent="0.35">
      <c r="A5" s="967" t="s">
        <v>0</v>
      </c>
      <c r="B5" s="969" t="s">
        <v>291</v>
      </c>
      <c r="C5" s="969" t="s">
        <v>264</v>
      </c>
      <c r="D5" s="971" t="s">
        <v>344</v>
      </c>
      <c r="E5" s="972"/>
      <c r="F5" s="972"/>
      <c r="G5" s="975" t="s">
        <v>255</v>
      </c>
      <c r="H5" s="976"/>
      <c r="I5" s="976"/>
      <c r="J5" s="976"/>
      <c r="K5" s="976"/>
      <c r="L5" s="976"/>
      <c r="M5" s="976"/>
      <c r="N5" s="976"/>
      <c r="O5" s="976"/>
      <c r="P5" s="976"/>
      <c r="Q5" s="976"/>
      <c r="R5" s="976"/>
      <c r="S5" s="976"/>
      <c r="T5" s="976"/>
      <c r="U5" s="976"/>
      <c r="V5" s="976"/>
      <c r="W5" s="976"/>
      <c r="X5" s="976"/>
      <c r="Y5" s="976"/>
      <c r="Z5" s="976"/>
      <c r="AA5" s="976"/>
      <c r="AB5" s="976"/>
      <c r="AC5" s="976"/>
      <c r="AD5" s="976"/>
      <c r="AE5" s="976"/>
      <c r="AF5" s="976"/>
      <c r="AG5" s="976"/>
      <c r="AH5" s="976"/>
      <c r="AI5" s="976"/>
      <c r="AJ5" s="976"/>
      <c r="AK5" s="976"/>
      <c r="AL5" s="976"/>
      <c r="AM5" s="976"/>
      <c r="AN5" s="976"/>
      <c r="AO5" s="976"/>
      <c r="AP5" s="976"/>
      <c r="AQ5" s="957" t="s">
        <v>290</v>
      </c>
    </row>
    <row r="6" spans="1:71" ht="66.7" customHeight="1" x14ac:dyDescent="0.3">
      <c r="A6" s="968"/>
      <c r="B6" s="970"/>
      <c r="C6" s="970"/>
      <c r="D6" s="973"/>
      <c r="E6" s="974"/>
      <c r="F6" s="974"/>
      <c r="G6" s="962" t="s">
        <v>17</v>
      </c>
      <c r="H6" s="962"/>
      <c r="I6" s="962"/>
      <c r="J6" s="962" t="s">
        <v>18</v>
      </c>
      <c r="K6" s="962"/>
      <c r="L6" s="962"/>
      <c r="M6" s="962" t="s">
        <v>22</v>
      </c>
      <c r="N6" s="962"/>
      <c r="O6" s="962"/>
      <c r="P6" s="962" t="s">
        <v>24</v>
      </c>
      <c r="Q6" s="962"/>
      <c r="R6" s="962"/>
      <c r="S6" s="962" t="s">
        <v>25</v>
      </c>
      <c r="T6" s="962"/>
      <c r="U6" s="962"/>
      <c r="V6" s="962" t="s">
        <v>26</v>
      </c>
      <c r="W6" s="962"/>
      <c r="X6" s="962"/>
      <c r="Y6" s="962" t="s">
        <v>28</v>
      </c>
      <c r="Z6" s="962"/>
      <c r="AA6" s="962"/>
      <c r="AB6" s="962" t="s">
        <v>29</v>
      </c>
      <c r="AC6" s="962"/>
      <c r="AD6" s="962"/>
      <c r="AE6" s="962" t="s">
        <v>30</v>
      </c>
      <c r="AF6" s="962"/>
      <c r="AG6" s="962"/>
      <c r="AH6" s="962" t="s">
        <v>32</v>
      </c>
      <c r="AI6" s="962"/>
      <c r="AJ6" s="962"/>
      <c r="AK6" s="962" t="s">
        <v>33</v>
      </c>
      <c r="AL6" s="962"/>
      <c r="AM6" s="962"/>
      <c r="AN6" s="962" t="s">
        <v>34</v>
      </c>
      <c r="AO6" s="962"/>
      <c r="AP6" s="977"/>
      <c r="AQ6" s="958"/>
    </row>
    <row r="7" spans="1:71" ht="35.1" x14ac:dyDescent="0.3">
      <c r="A7" s="316"/>
      <c r="B7" s="317"/>
      <c r="C7" s="317"/>
      <c r="D7" s="317" t="s">
        <v>20</v>
      </c>
      <c r="E7" s="317" t="s">
        <v>21</v>
      </c>
      <c r="F7" s="317" t="s">
        <v>19</v>
      </c>
      <c r="G7" s="317" t="s">
        <v>20</v>
      </c>
      <c r="H7" s="317" t="s">
        <v>21</v>
      </c>
      <c r="I7" s="317" t="s">
        <v>19</v>
      </c>
      <c r="J7" s="317" t="s">
        <v>20</v>
      </c>
      <c r="K7" s="317" t="s">
        <v>21</v>
      </c>
      <c r="L7" s="317" t="s">
        <v>19</v>
      </c>
      <c r="M7" s="317" t="s">
        <v>20</v>
      </c>
      <c r="N7" s="317" t="s">
        <v>21</v>
      </c>
      <c r="O7" s="317" t="s">
        <v>19</v>
      </c>
      <c r="P7" s="317" t="s">
        <v>20</v>
      </c>
      <c r="Q7" s="317" t="s">
        <v>21</v>
      </c>
      <c r="R7" s="317" t="s">
        <v>19</v>
      </c>
      <c r="S7" s="317" t="s">
        <v>20</v>
      </c>
      <c r="T7" s="317" t="s">
        <v>21</v>
      </c>
      <c r="U7" s="317" t="s">
        <v>19</v>
      </c>
      <c r="V7" s="317" t="s">
        <v>20</v>
      </c>
      <c r="W7" s="317" t="s">
        <v>21</v>
      </c>
      <c r="X7" s="317" t="s">
        <v>19</v>
      </c>
      <c r="Y7" s="317" t="s">
        <v>20</v>
      </c>
      <c r="Z7" s="317" t="s">
        <v>21</v>
      </c>
      <c r="AA7" s="317" t="s">
        <v>19</v>
      </c>
      <c r="AB7" s="317" t="s">
        <v>20</v>
      </c>
      <c r="AC7" s="317" t="s">
        <v>21</v>
      </c>
      <c r="AD7" s="317" t="s">
        <v>19</v>
      </c>
      <c r="AE7" s="317" t="s">
        <v>20</v>
      </c>
      <c r="AF7" s="317" t="s">
        <v>21</v>
      </c>
      <c r="AG7" s="317" t="s">
        <v>19</v>
      </c>
      <c r="AH7" s="317" t="s">
        <v>20</v>
      </c>
      <c r="AI7" s="317" t="s">
        <v>21</v>
      </c>
      <c r="AJ7" s="317" t="s">
        <v>19</v>
      </c>
      <c r="AK7" s="317" t="s">
        <v>20</v>
      </c>
      <c r="AL7" s="317" t="s">
        <v>21</v>
      </c>
      <c r="AM7" s="317" t="s">
        <v>19</v>
      </c>
      <c r="AN7" s="317" t="s">
        <v>20</v>
      </c>
      <c r="AO7" s="317" t="s">
        <v>21</v>
      </c>
      <c r="AP7" s="318" t="s">
        <v>19</v>
      </c>
      <c r="AQ7" s="958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</row>
    <row r="8" spans="1:71" s="321" customFormat="1" ht="69.05" customHeight="1" x14ac:dyDescent="0.3">
      <c r="A8" s="319">
        <v>1</v>
      </c>
      <c r="B8" s="332" t="s">
        <v>335</v>
      </c>
      <c r="C8" s="319">
        <v>42.5</v>
      </c>
      <c r="D8" s="319">
        <v>45.6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>
        <v>45.6</v>
      </c>
      <c r="AO8" s="319"/>
      <c r="AP8" s="319"/>
      <c r="AQ8" s="320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</row>
    <row r="9" spans="1:71" s="321" customFormat="1" ht="65.3" customHeight="1" x14ac:dyDescent="0.3">
      <c r="A9" s="319">
        <v>2</v>
      </c>
      <c r="B9" s="334" t="s">
        <v>336</v>
      </c>
      <c r="C9" s="319">
        <v>61.9</v>
      </c>
      <c r="D9" s="319">
        <v>63.1</v>
      </c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>
        <v>63.1</v>
      </c>
      <c r="AO9" s="319"/>
      <c r="AP9" s="319"/>
      <c r="AQ9" s="320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</row>
    <row r="10" spans="1:71" s="321" customFormat="1" ht="52.6" x14ac:dyDescent="0.3">
      <c r="A10" s="319">
        <v>3</v>
      </c>
      <c r="B10" s="335" t="s">
        <v>337</v>
      </c>
      <c r="C10" s="319">
        <v>21.6</v>
      </c>
      <c r="D10" s="319">
        <v>27.2</v>
      </c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>
        <v>27.2</v>
      </c>
      <c r="AO10" s="319"/>
      <c r="AP10" s="319"/>
      <c r="AQ10" s="320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</row>
    <row r="11" spans="1:71" s="321" customFormat="1" ht="52.6" x14ac:dyDescent="0.3">
      <c r="A11" s="319">
        <v>4</v>
      </c>
      <c r="B11" s="332" t="s">
        <v>338</v>
      </c>
      <c r="C11" s="319">
        <v>2.4</v>
      </c>
      <c r="D11" s="319">
        <v>4</v>
      </c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>
        <v>4</v>
      </c>
      <c r="AO11" s="319"/>
      <c r="AP11" s="319"/>
      <c r="AQ11" s="320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</row>
    <row r="12" spans="1:71" s="321" customFormat="1" ht="52.6" x14ac:dyDescent="0.3">
      <c r="A12" s="319">
        <v>5</v>
      </c>
      <c r="B12" s="332" t="s">
        <v>339</v>
      </c>
      <c r="C12" s="319">
        <v>77.2</v>
      </c>
      <c r="D12" s="319">
        <v>78.5</v>
      </c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>
        <v>78.5</v>
      </c>
      <c r="AO12" s="319"/>
      <c r="AP12" s="319"/>
      <c r="AQ12" s="320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</row>
    <row r="13" spans="1:71" s="321" customFormat="1" ht="70.150000000000006" x14ac:dyDescent="0.3">
      <c r="A13" s="319">
        <v>6</v>
      </c>
      <c r="B13" s="332" t="s">
        <v>340</v>
      </c>
      <c r="C13" s="319">
        <v>34</v>
      </c>
      <c r="D13" s="319">
        <v>35</v>
      </c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>
        <v>35</v>
      </c>
      <c r="AO13" s="319"/>
      <c r="AP13" s="319"/>
      <c r="AQ13" s="320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</row>
    <row r="14" spans="1:71" s="321" customFormat="1" ht="122.75" x14ac:dyDescent="0.3">
      <c r="A14" s="322">
        <v>7</v>
      </c>
      <c r="B14" s="333" t="s">
        <v>341</v>
      </c>
      <c r="C14" s="323">
        <v>30</v>
      </c>
      <c r="D14" s="324">
        <v>35</v>
      </c>
      <c r="E14" s="324"/>
      <c r="F14" s="325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>
        <v>35</v>
      </c>
      <c r="AO14" s="324"/>
      <c r="AP14" s="324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</row>
    <row r="15" spans="1:71" s="321" customFormat="1" ht="122.75" x14ac:dyDescent="0.3">
      <c r="A15" s="322">
        <v>8</v>
      </c>
      <c r="B15" s="333" t="s">
        <v>342</v>
      </c>
      <c r="C15" s="323">
        <v>15</v>
      </c>
      <c r="D15" s="324">
        <v>15</v>
      </c>
      <c r="E15" s="324"/>
      <c r="F15" s="325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>
        <v>15</v>
      </c>
      <c r="AO15" s="324"/>
      <c r="AP15" s="324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</row>
    <row r="16" spans="1:71" s="328" customFormat="1" x14ac:dyDescent="0.3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7"/>
      <c r="AQ16" s="327"/>
      <c r="AR16" s="327"/>
    </row>
    <row r="17" spans="1:70" s="328" customFormat="1" ht="70.900000000000006" customHeight="1" x14ac:dyDescent="0.35">
      <c r="A17" s="959" t="s">
        <v>343</v>
      </c>
      <c r="B17" s="960"/>
      <c r="C17" s="960"/>
      <c r="D17" s="963" t="s">
        <v>275</v>
      </c>
      <c r="E17" s="963"/>
      <c r="F17" s="964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</row>
    <row r="18" spans="1:70" s="329" customFormat="1" ht="27.1" customHeight="1" x14ac:dyDescent="0.3">
      <c r="A18" s="961" t="s">
        <v>378</v>
      </c>
      <c r="B18" s="961"/>
      <c r="C18" s="961"/>
      <c r="D18" s="96" t="s">
        <v>275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</row>
    <row r="19" spans="1:70" s="329" customFormat="1" x14ac:dyDescent="0.3">
      <c r="A19" s="330"/>
      <c r="B19" s="95"/>
      <c r="C19" s="95"/>
      <c r="D19" s="97"/>
      <c r="E19" s="97"/>
      <c r="F19" s="97"/>
      <c r="G19" s="98"/>
      <c r="H19" s="98"/>
      <c r="I19" s="98"/>
      <c r="J19" s="98"/>
      <c r="K19" s="98"/>
      <c r="L19" s="98"/>
      <c r="M19" s="98"/>
      <c r="N19" s="98"/>
      <c r="O19" s="98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95"/>
      <c r="BJ19" s="95"/>
      <c r="BK19" s="95"/>
      <c r="BL19" s="331"/>
      <c r="BM19" s="331"/>
      <c r="BN19" s="331"/>
    </row>
    <row r="20" spans="1:70" x14ac:dyDescent="0.3">
      <c r="A20" s="96"/>
    </row>
  </sheetData>
  <mergeCells count="23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17:C17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7:F1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opLeftCell="C1" zoomScaleNormal="100" workbookViewId="0">
      <selection activeCell="C11" sqref="C11"/>
    </sheetView>
  </sheetViews>
  <sheetFormatPr defaultRowHeight="15.05" x14ac:dyDescent="0.3"/>
  <cols>
    <col min="1" max="1" width="4.33203125" style="102" customWidth="1"/>
    <col min="2" max="2" width="42.33203125" style="102" customWidth="1"/>
    <col min="3" max="3" width="98.33203125" style="102" customWidth="1"/>
    <col min="4" max="256" width="8.88671875" style="102"/>
    <col min="257" max="257" width="4.33203125" style="102" customWidth="1"/>
    <col min="258" max="258" width="35.6640625" style="102" customWidth="1"/>
    <col min="259" max="259" width="40.5546875" style="102" customWidth="1"/>
    <col min="260" max="512" width="8.88671875" style="102"/>
    <col min="513" max="513" width="4.33203125" style="102" customWidth="1"/>
    <col min="514" max="514" width="35.6640625" style="102" customWidth="1"/>
    <col min="515" max="515" width="40.5546875" style="102" customWidth="1"/>
    <col min="516" max="768" width="8.88671875" style="102"/>
    <col min="769" max="769" width="4.33203125" style="102" customWidth="1"/>
    <col min="770" max="770" width="35.6640625" style="102" customWidth="1"/>
    <col min="771" max="771" width="40.5546875" style="102" customWidth="1"/>
    <col min="772" max="1024" width="8.88671875" style="102"/>
    <col min="1025" max="1025" width="4.33203125" style="102" customWidth="1"/>
    <col min="1026" max="1026" width="35.6640625" style="102" customWidth="1"/>
    <col min="1027" max="1027" width="40.5546875" style="102" customWidth="1"/>
    <col min="1028" max="1280" width="8.88671875" style="102"/>
    <col min="1281" max="1281" width="4.33203125" style="102" customWidth="1"/>
    <col min="1282" max="1282" width="35.6640625" style="102" customWidth="1"/>
    <col min="1283" max="1283" width="40.5546875" style="102" customWidth="1"/>
    <col min="1284" max="1536" width="8.88671875" style="102"/>
    <col min="1537" max="1537" width="4.33203125" style="102" customWidth="1"/>
    <col min="1538" max="1538" width="35.6640625" style="102" customWidth="1"/>
    <col min="1539" max="1539" width="40.5546875" style="102" customWidth="1"/>
    <col min="1540" max="1792" width="8.88671875" style="102"/>
    <col min="1793" max="1793" width="4.33203125" style="102" customWidth="1"/>
    <col min="1794" max="1794" width="35.6640625" style="102" customWidth="1"/>
    <col min="1795" max="1795" width="40.5546875" style="102" customWidth="1"/>
    <col min="1796" max="2048" width="8.88671875" style="102"/>
    <col min="2049" max="2049" width="4.33203125" style="102" customWidth="1"/>
    <col min="2050" max="2050" width="35.6640625" style="102" customWidth="1"/>
    <col min="2051" max="2051" width="40.5546875" style="102" customWidth="1"/>
    <col min="2052" max="2304" width="8.88671875" style="102"/>
    <col min="2305" max="2305" width="4.33203125" style="102" customWidth="1"/>
    <col min="2306" max="2306" width="35.6640625" style="102" customWidth="1"/>
    <col min="2307" max="2307" width="40.5546875" style="102" customWidth="1"/>
    <col min="2308" max="2560" width="8.88671875" style="102"/>
    <col min="2561" max="2561" width="4.33203125" style="102" customWidth="1"/>
    <col min="2562" max="2562" width="35.6640625" style="102" customWidth="1"/>
    <col min="2563" max="2563" width="40.5546875" style="102" customWidth="1"/>
    <col min="2564" max="2816" width="8.88671875" style="102"/>
    <col min="2817" max="2817" width="4.33203125" style="102" customWidth="1"/>
    <col min="2818" max="2818" width="35.6640625" style="102" customWidth="1"/>
    <col min="2819" max="2819" width="40.5546875" style="102" customWidth="1"/>
    <col min="2820" max="3072" width="8.88671875" style="102"/>
    <col min="3073" max="3073" width="4.33203125" style="102" customWidth="1"/>
    <col min="3074" max="3074" width="35.6640625" style="102" customWidth="1"/>
    <col min="3075" max="3075" width="40.5546875" style="102" customWidth="1"/>
    <col min="3076" max="3328" width="8.88671875" style="102"/>
    <col min="3329" max="3329" width="4.33203125" style="102" customWidth="1"/>
    <col min="3330" max="3330" width="35.6640625" style="102" customWidth="1"/>
    <col min="3331" max="3331" width="40.5546875" style="102" customWidth="1"/>
    <col min="3332" max="3584" width="8.88671875" style="102"/>
    <col min="3585" max="3585" width="4.33203125" style="102" customWidth="1"/>
    <col min="3586" max="3586" width="35.6640625" style="102" customWidth="1"/>
    <col min="3587" max="3587" width="40.5546875" style="102" customWidth="1"/>
    <col min="3588" max="3840" width="8.88671875" style="102"/>
    <col min="3841" max="3841" width="4.33203125" style="102" customWidth="1"/>
    <col min="3842" max="3842" width="35.6640625" style="102" customWidth="1"/>
    <col min="3843" max="3843" width="40.5546875" style="102" customWidth="1"/>
    <col min="3844" max="4096" width="8.88671875" style="102"/>
    <col min="4097" max="4097" width="4.33203125" style="102" customWidth="1"/>
    <col min="4098" max="4098" width="35.6640625" style="102" customWidth="1"/>
    <col min="4099" max="4099" width="40.5546875" style="102" customWidth="1"/>
    <col min="4100" max="4352" width="8.88671875" style="102"/>
    <col min="4353" max="4353" width="4.33203125" style="102" customWidth="1"/>
    <col min="4354" max="4354" width="35.6640625" style="102" customWidth="1"/>
    <col min="4355" max="4355" width="40.5546875" style="102" customWidth="1"/>
    <col min="4356" max="4608" width="8.88671875" style="102"/>
    <col min="4609" max="4609" width="4.33203125" style="102" customWidth="1"/>
    <col min="4610" max="4610" width="35.6640625" style="102" customWidth="1"/>
    <col min="4611" max="4611" width="40.5546875" style="102" customWidth="1"/>
    <col min="4612" max="4864" width="8.88671875" style="102"/>
    <col min="4865" max="4865" width="4.33203125" style="102" customWidth="1"/>
    <col min="4866" max="4866" width="35.6640625" style="102" customWidth="1"/>
    <col min="4867" max="4867" width="40.5546875" style="102" customWidth="1"/>
    <col min="4868" max="5120" width="8.88671875" style="102"/>
    <col min="5121" max="5121" width="4.33203125" style="102" customWidth="1"/>
    <col min="5122" max="5122" width="35.6640625" style="102" customWidth="1"/>
    <col min="5123" max="5123" width="40.5546875" style="102" customWidth="1"/>
    <col min="5124" max="5376" width="8.88671875" style="102"/>
    <col min="5377" max="5377" width="4.33203125" style="102" customWidth="1"/>
    <col min="5378" max="5378" width="35.6640625" style="102" customWidth="1"/>
    <col min="5379" max="5379" width="40.5546875" style="102" customWidth="1"/>
    <col min="5380" max="5632" width="8.88671875" style="102"/>
    <col min="5633" max="5633" width="4.33203125" style="102" customWidth="1"/>
    <col min="5634" max="5634" width="35.6640625" style="102" customWidth="1"/>
    <col min="5635" max="5635" width="40.5546875" style="102" customWidth="1"/>
    <col min="5636" max="5888" width="8.88671875" style="102"/>
    <col min="5889" max="5889" width="4.33203125" style="102" customWidth="1"/>
    <col min="5890" max="5890" width="35.6640625" style="102" customWidth="1"/>
    <col min="5891" max="5891" width="40.5546875" style="102" customWidth="1"/>
    <col min="5892" max="6144" width="8.88671875" style="102"/>
    <col min="6145" max="6145" width="4.33203125" style="102" customWidth="1"/>
    <col min="6146" max="6146" width="35.6640625" style="102" customWidth="1"/>
    <col min="6147" max="6147" width="40.5546875" style="102" customWidth="1"/>
    <col min="6148" max="6400" width="8.88671875" style="102"/>
    <col min="6401" max="6401" width="4.33203125" style="102" customWidth="1"/>
    <col min="6402" max="6402" width="35.6640625" style="102" customWidth="1"/>
    <col min="6403" max="6403" width="40.5546875" style="102" customWidth="1"/>
    <col min="6404" max="6656" width="8.88671875" style="102"/>
    <col min="6657" max="6657" width="4.33203125" style="102" customWidth="1"/>
    <col min="6658" max="6658" width="35.6640625" style="102" customWidth="1"/>
    <col min="6659" max="6659" width="40.5546875" style="102" customWidth="1"/>
    <col min="6660" max="6912" width="8.88671875" style="102"/>
    <col min="6913" max="6913" width="4.33203125" style="102" customWidth="1"/>
    <col min="6914" max="6914" width="35.6640625" style="102" customWidth="1"/>
    <col min="6915" max="6915" width="40.5546875" style="102" customWidth="1"/>
    <col min="6916" max="7168" width="8.88671875" style="102"/>
    <col min="7169" max="7169" width="4.33203125" style="102" customWidth="1"/>
    <col min="7170" max="7170" width="35.6640625" style="102" customWidth="1"/>
    <col min="7171" max="7171" width="40.5546875" style="102" customWidth="1"/>
    <col min="7172" max="7424" width="8.88671875" style="102"/>
    <col min="7425" max="7425" width="4.33203125" style="102" customWidth="1"/>
    <col min="7426" max="7426" width="35.6640625" style="102" customWidth="1"/>
    <col min="7427" max="7427" width="40.5546875" style="102" customWidth="1"/>
    <col min="7428" max="7680" width="8.88671875" style="102"/>
    <col min="7681" max="7681" width="4.33203125" style="102" customWidth="1"/>
    <col min="7682" max="7682" width="35.6640625" style="102" customWidth="1"/>
    <col min="7683" max="7683" width="40.5546875" style="102" customWidth="1"/>
    <col min="7684" max="7936" width="8.88671875" style="102"/>
    <col min="7937" max="7937" width="4.33203125" style="102" customWidth="1"/>
    <col min="7938" max="7938" width="35.6640625" style="102" customWidth="1"/>
    <col min="7939" max="7939" width="40.5546875" style="102" customWidth="1"/>
    <col min="7940" max="8192" width="8.88671875" style="102"/>
    <col min="8193" max="8193" width="4.33203125" style="102" customWidth="1"/>
    <col min="8194" max="8194" width="35.6640625" style="102" customWidth="1"/>
    <col min="8195" max="8195" width="40.5546875" style="102" customWidth="1"/>
    <col min="8196" max="8448" width="8.88671875" style="102"/>
    <col min="8449" max="8449" width="4.33203125" style="102" customWidth="1"/>
    <col min="8450" max="8450" width="35.6640625" style="102" customWidth="1"/>
    <col min="8451" max="8451" width="40.5546875" style="102" customWidth="1"/>
    <col min="8452" max="8704" width="8.88671875" style="102"/>
    <col min="8705" max="8705" width="4.33203125" style="102" customWidth="1"/>
    <col min="8706" max="8706" width="35.6640625" style="102" customWidth="1"/>
    <col min="8707" max="8707" width="40.5546875" style="102" customWidth="1"/>
    <col min="8708" max="8960" width="8.88671875" style="102"/>
    <col min="8961" max="8961" width="4.33203125" style="102" customWidth="1"/>
    <col min="8962" max="8962" width="35.6640625" style="102" customWidth="1"/>
    <col min="8963" max="8963" width="40.5546875" style="102" customWidth="1"/>
    <col min="8964" max="9216" width="8.88671875" style="102"/>
    <col min="9217" max="9217" width="4.33203125" style="102" customWidth="1"/>
    <col min="9218" max="9218" width="35.6640625" style="102" customWidth="1"/>
    <col min="9219" max="9219" width="40.5546875" style="102" customWidth="1"/>
    <col min="9220" max="9472" width="8.88671875" style="102"/>
    <col min="9473" max="9473" width="4.33203125" style="102" customWidth="1"/>
    <col min="9474" max="9474" width="35.6640625" style="102" customWidth="1"/>
    <col min="9475" max="9475" width="40.5546875" style="102" customWidth="1"/>
    <col min="9476" max="9728" width="8.88671875" style="102"/>
    <col min="9729" max="9729" width="4.33203125" style="102" customWidth="1"/>
    <col min="9730" max="9730" width="35.6640625" style="102" customWidth="1"/>
    <col min="9731" max="9731" width="40.5546875" style="102" customWidth="1"/>
    <col min="9732" max="9984" width="8.88671875" style="102"/>
    <col min="9985" max="9985" width="4.33203125" style="102" customWidth="1"/>
    <col min="9986" max="9986" width="35.6640625" style="102" customWidth="1"/>
    <col min="9987" max="9987" width="40.5546875" style="102" customWidth="1"/>
    <col min="9988" max="10240" width="8.88671875" style="102"/>
    <col min="10241" max="10241" width="4.33203125" style="102" customWidth="1"/>
    <col min="10242" max="10242" width="35.6640625" style="102" customWidth="1"/>
    <col min="10243" max="10243" width="40.5546875" style="102" customWidth="1"/>
    <col min="10244" max="10496" width="8.88671875" style="102"/>
    <col min="10497" max="10497" width="4.33203125" style="102" customWidth="1"/>
    <col min="10498" max="10498" width="35.6640625" style="102" customWidth="1"/>
    <col min="10499" max="10499" width="40.5546875" style="102" customWidth="1"/>
    <col min="10500" max="10752" width="8.88671875" style="102"/>
    <col min="10753" max="10753" width="4.33203125" style="102" customWidth="1"/>
    <col min="10754" max="10754" width="35.6640625" style="102" customWidth="1"/>
    <col min="10755" max="10755" width="40.5546875" style="102" customWidth="1"/>
    <col min="10756" max="11008" width="8.88671875" style="102"/>
    <col min="11009" max="11009" width="4.33203125" style="102" customWidth="1"/>
    <col min="11010" max="11010" width="35.6640625" style="102" customWidth="1"/>
    <col min="11011" max="11011" width="40.5546875" style="102" customWidth="1"/>
    <col min="11012" max="11264" width="8.88671875" style="102"/>
    <col min="11265" max="11265" width="4.33203125" style="102" customWidth="1"/>
    <col min="11266" max="11266" width="35.6640625" style="102" customWidth="1"/>
    <col min="11267" max="11267" width="40.5546875" style="102" customWidth="1"/>
    <col min="11268" max="11520" width="8.88671875" style="102"/>
    <col min="11521" max="11521" width="4.33203125" style="102" customWidth="1"/>
    <col min="11522" max="11522" width="35.6640625" style="102" customWidth="1"/>
    <col min="11523" max="11523" width="40.5546875" style="102" customWidth="1"/>
    <col min="11524" max="11776" width="8.88671875" style="102"/>
    <col min="11777" max="11777" width="4.33203125" style="102" customWidth="1"/>
    <col min="11778" max="11778" width="35.6640625" style="102" customWidth="1"/>
    <col min="11779" max="11779" width="40.5546875" style="102" customWidth="1"/>
    <col min="11780" max="12032" width="8.88671875" style="102"/>
    <col min="12033" max="12033" width="4.33203125" style="102" customWidth="1"/>
    <col min="12034" max="12034" width="35.6640625" style="102" customWidth="1"/>
    <col min="12035" max="12035" width="40.5546875" style="102" customWidth="1"/>
    <col min="12036" max="12288" width="8.88671875" style="102"/>
    <col min="12289" max="12289" width="4.33203125" style="102" customWidth="1"/>
    <col min="12290" max="12290" width="35.6640625" style="102" customWidth="1"/>
    <col min="12291" max="12291" width="40.5546875" style="102" customWidth="1"/>
    <col min="12292" max="12544" width="8.88671875" style="102"/>
    <col min="12545" max="12545" width="4.33203125" style="102" customWidth="1"/>
    <col min="12546" max="12546" width="35.6640625" style="102" customWidth="1"/>
    <col min="12547" max="12547" width="40.5546875" style="102" customWidth="1"/>
    <col min="12548" max="12800" width="8.88671875" style="102"/>
    <col min="12801" max="12801" width="4.33203125" style="102" customWidth="1"/>
    <col min="12802" max="12802" width="35.6640625" style="102" customWidth="1"/>
    <col min="12803" max="12803" width="40.5546875" style="102" customWidth="1"/>
    <col min="12804" max="13056" width="8.88671875" style="102"/>
    <col min="13057" max="13057" width="4.33203125" style="102" customWidth="1"/>
    <col min="13058" max="13058" width="35.6640625" style="102" customWidth="1"/>
    <col min="13059" max="13059" width="40.5546875" style="102" customWidth="1"/>
    <col min="13060" max="13312" width="8.88671875" style="102"/>
    <col min="13313" max="13313" width="4.33203125" style="102" customWidth="1"/>
    <col min="13314" max="13314" width="35.6640625" style="102" customWidth="1"/>
    <col min="13315" max="13315" width="40.5546875" style="102" customWidth="1"/>
    <col min="13316" max="13568" width="8.88671875" style="102"/>
    <col min="13569" max="13569" width="4.33203125" style="102" customWidth="1"/>
    <col min="13570" max="13570" width="35.6640625" style="102" customWidth="1"/>
    <col min="13571" max="13571" width="40.5546875" style="102" customWidth="1"/>
    <col min="13572" max="13824" width="8.88671875" style="102"/>
    <col min="13825" max="13825" width="4.33203125" style="102" customWidth="1"/>
    <col min="13826" max="13826" width="35.6640625" style="102" customWidth="1"/>
    <col min="13827" max="13827" width="40.5546875" style="102" customWidth="1"/>
    <col min="13828" max="14080" width="8.88671875" style="102"/>
    <col min="14081" max="14081" width="4.33203125" style="102" customWidth="1"/>
    <col min="14082" max="14082" width="35.6640625" style="102" customWidth="1"/>
    <col min="14083" max="14083" width="40.5546875" style="102" customWidth="1"/>
    <col min="14084" max="14336" width="8.88671875" style="102"/>
    <col min="14337" max="14337" width="4.33203125" style="102" customWidth="1"/>
    <col min="14338" max="14338" width="35.6640625" style="102" customWidth="1"/>
    <col min="14339" max="14339" width="40.5546875" style="102" customWidth="1"/>
    <col min="14340" max="14592" width="8.88671875" style="102"/>
    <col min="14593" max="14593" width="4.33203125" style="102" customWidth="1"/>
    <col min="14594" max="14594" width="35.6640625" style="102" customWidth="1"/>
    <col min="14595" max="14595" width="40.5546875" style="102" customWidth="1"/>
    <col min="14596" max="14848" width="8.88671875" style="102"/>
    <col min="14849" max="14849" width="4.33203125" style="102" customWidth="1"/>
    <col min="14850" max="14850" width="35.6640625" style="102" customWidth="1"/>
    <col min="14851" max="14851" width="40.5546875" style="102" customWidth="1"/>
    <col min="14852" max="15104" width="8.88671875" style="102"/>
    <col min="15105" max="15105" width="4.33203125" style="102" customWidth="1"/>
    <col min="15106" max="15106" width="35.6640625" style="102" customWidth="1"/>
    <col min="15107" max="15107" width="40.5546875" style="102" customWidth="1"/>
    <col min="15108" max="15360" width="8.88671875" style="102"/>
    <col min="15361" max="15361" width="4.33203125" style="102" customWidth="1"/>
    <col min="15362" max="15362" width="35.6640625" style="102" customWidth="1"/>
    <col min="15363" max="15363" width="40.5546875" style="102" customWidth="1"/>
    <col min="15364" max="15616" width="8.88671875" style="102"/>
    <col min="15617" max="15617" width="4.33203125" style="102" customWidth="1"/>
    <col min="15618" max="15618" width="35.6640625" style="102" customWidth="1"/>
    <col min="15619" max="15619" width="40.5546875" style="102" customWidth="1"/>
    <col min="15620" max="15872" width="8.88671875" style="102"/>
    <col min="15873" max="15873" width="4.33203125" style="102" customWidth="1"/>
    <col min="15874" max="15874" width="35.6640625" style="102" customWidth="1"/>
    <col min="15875" max="15875" width="40.5546875" style="102" customWidth="1"/>
    <col min="15876" max="16128" width="8.88671875" style="102"/>
    <col min="16129" max="16129" width="4.33203125" style="102" customWidth="1"/>
    <col min="16130" max="16130" width="35.6640625" style="102" customWidth="1"/>
    <col min="16131" max="16131" width="40.5546875" style="102" customWidth="1"/>
    <col min="16132" max="16384" width="8.88671875" style="102"/>
  </cols>
  <sheetData>
    <row r="1" spans="1:47" ht="22.55" customHeight="1" x14ac:dyDescent="0.3">
      <c r="A1" s="99"/>
      <c r="B1" s="100"/>
      <c r="C1" s="101" t="s">
        <v>260</v>
      </c>
      <c r="D1" s="100"/>
      <c r="E1" s="100"/>
      <c r="F1" s="100"/>
      <c r="G1" s="100"/>
      <c r="H1" s="100"/>
      <c r="I1" s="100"/>
      <c r="J1" s="100"/>
      <c r="K1" s="100"/>
    </row>
    <row r="2" spans="1:47" ht="44.45" customHeight="1" x14ac:dyDescent="0.3">
      <c r="A2" s="99"/>
      <c r="B2" s="978" t="s">
        <v>346</v>
      </c>
      <c r="C2" s="978"/>
      <c r="D2" s="103"/>
      <c r="E2" s="103"/>
      <c r="F2" s="103"/>
      <c r="G2" s="103"/>
      <c r="H2" s="103"/>
      <c r="I2" s="103"/>
      <c r="J2" s="103"/>
      <c r="K2" s="103"/>
    </row>
    <row r="3" spans="1:47" s="105" customFormat="1" ht="81.7" customHeight="1" x14ac:dyDescent="0.3">
      <c r="A3" s="106" t="s">
        <v>266</v>
      </c>
      <c r="B3" s="469" t="s">
        <v>271</v>
      </c>
      <c r="C3" s="721" t="s">
        <v>380</v>
      </c>
      <c r="D3" s="104"/>
      <c r="E3" s="104"/>
      <c r="F3" s="104"/>
      <c r="G3" s="104"/>
      <c r="H3" s="104"/>
      <c r="I3" s="104"/>
      <c r="J3" s="104"/>
      <c r="K3" s="104"/>
    </row>
    <row r="4" spans="1:47" s="105" customFormat="1" ht="34.450000000000003" customHeight="1" x14ac:dyDescent="0.3">
      <c r="A4" s="106" t="s">
        <v>267</v>
      </c>
      <c r="B4" s="469" t="s">
        <v>274</v>
      </c>
      <c r="C4" s="469"/>
      <c r="D4" s="104"/>
      <c r="E4" s="104"/>
      <c r="F4" s="104"/>
      <c r="G4" s="104"/>
      <c r="H4" s="104"/>
      <c r="I4" s="104"/>
      <c r="J4" s="104"/>
      <c r="K4" s="104"/>
    </row>
    <row r="5" spans="1:47" s="108" customFormat="1" ht="52.45" customHeight="1" x14ac:dyDescent="0.25">
      <c r="A5" s="106" t="s">
        <v>6</v>
      </c>
      <c r="B5" s="469" t="s">
        <v>365</v>
      </c>
      <c r="C5" s="979" t="s">
        <v>369</v>
      </c>
      <c r="D5" s="107"/>
      <c r="E5" s="107"/>
      <c r="F5" s="107"/>
      <c r="G5" s="107"/>
      <c r="H5" s="107"/>
      <c r="I5" s="107"/>
      <c r="J5" s="107"/>
      <c r="K5" s="107"/>
    </row>
    <row r="6" spans="1:47" s="108" customFormat="1" ht="15.05" hidden="1" customHeight="1" x14ac:dyDescent="0.25">
      <c r="A6" s="106" t="s">
        <v>7</v>
      </c>
      <c r="B6" s="469"/>
      <c r="C6" s="980"/>
      <c r="D6" s="107"/>
      <c r="E6" s="107"/>
      <c r="F6" s="107"/>
      <c r="G6" s="107"/>
      <c r="H6" s="107"/>
      <c r="I6" s="107"/>
      <c r="J6" s="107"/>
      <c r="K6" s="107"/>
    </row>
    <row r="7" spans="1:47" s="108" customFormat="1" ht="15.05" hidden="1" customHeight="1" x14ac:dyDescent="0.25">
      <c r="A7" s="106" t="s">
        <v>8</v>
      </c>
      <c r="B7" s="469"/>
      <c r="C7" s="980"/>
      <c r="D7" s="107"/>
      <c r="E7" s="107"/>
      <c r="F7" s="107"/>
      <c r="G7" s="107"/>
      <c r="H7" s="107"/>
      <c r="I7" s="107"/>
      <c r="J7" s="107"/>
      <c r="K7" s="107"/>
    </row>
    <row r="8" spans="1:47" s="108" customFormat="1" ht="15.05" hidden="1" customHeight="1" x14ac:dyDescent="0.25">
      <c r="A8" s="106" t="s">
        <v>14</v>
      </c>
      <c r="B8" s="469"/>
      <c r="C8" s="980"/>
      <c r="D8" s="107"/>
      <c r="E8" s="107"/>
      <c r="F8" s="107"/>
      <c r="G8" s="107"/>
      <c r="H8" s="107"/>
      <c r="I8" s="107"/>
      <c r="J8" s="107"/>
      <c r="K8" s="107"/>
    </row>
    <row r="9" spans="1:47" s="108" customFormat="1" ht="15.05" hidden="1" customHeight="1" x14ac:dyDescent="0.25">
      <c r="A9" s="106" t="s">
        <v>15</v>
      </c>
      <c r="B9" s="469"/>
      <c r="C9" s="981"/>
      <c r="D9" s="107"/>
      <c r="E9" s="107"/>
      <c r="F9" s="107"/>
      <c r="G9" s="107"/>
      <c r="H9" s="107"/>
      <c r="I9" s="107"/>
      <c r="J9" s="107"/>
      <c r="K9" s="107"/>
    </row>
    <row r="10" spans="1:47" ht="23.95" hidden="1" customHeight="1" x14ac:dyDescent="0.3">
      <c r="A10" s="106"/>
      <c r="B10" s="469" t="s">
        <v>272</v>
      </c>
      <c r="C10" s="469"/>
      <c r="D10" s="107"/>
      <c r="E10" s="107"/>
      <c r="F10" s="107"/>
      <c r="G10" s="107"/>
      <c r="H10" s="107"/>
      <c r="I10" s="107"/>
      <c r="J10" s="107"/>
      <c r="K10" s="107"/>
    </row>
    <row r="11" spans="1:47" s="105" customFormat="1" ht="83.3" customHeight="1" x14ac:dyDescent="0.3">
      <c r="A11" s="118" t="s">
        <v>268</v>
      </c>
      <c r="B11" s="469" t="s">
        <v>276</v>
      </c>
      <c r="C11" s="469" t="s">
        <v>370</v>
      </c>
      <c r="D11" s="104"/>
      <c r="E11" s="104"/>
      <c r="F11" s="104"/>
      <c r="G11" s="104"/>
      <c r="H11" s="104"/>
      <c r="I11" s="104"/>
      <c r="J11" s="104"/>
      <c r="K11" s="104"/>
    </row>
    <row r="12" spans="1:47" x14ac:dyDescent="0.3">
      <c r="A12" s="109"/>
      <c r="B12" s="110" t="s">
        <v>273</v>
      </c>
      <c r="C12" s="111"/>
      <c r="D12" s="103"/>
      <c r="E12" s="103"/>
      <c r="F12" s="103"/>
      <c r="G12" s="103"/>
      <c r="H12" s="103"/>
      <c r="I12" s="103"/>
      <c r="J12" s="103"/>
      <c r="K12" s="103"/>
    </row>
    <row r="13" spans="1:47" x14ac:dyDescent="0.3">
      <c r="A13" s="109"/>
      <c r="B13" s="112"/>
      <c r="C13" s="113"/>
      <c r="D13" s="103"/>
      <c r="E13" s="103"/>
      <c r="F13" s="103"/>
      <c r="G13" s="103"/>
      <c r="H13" s="103"/>
      <c r="I13" s="103"/>
      <c r="J13" s="103"/>
      <c r="K13" s="103"/>
    </row>
    <row r="14" spans="1:47" x14ac:dyDescent="0.3">
      <c r="A14" s="109"/>
      <c r="B14" s="112"/>
      <c r="C14" s="112"/>
      <c r="D14" s="103"/>
      <c r="E14" s="103"/>
      <c r="F14" s="103"/>
      <c r="G14" s="103"/>
      <c r="H14" s="103"/>
      <c r="I14" s="103"/>
      <c r="J14" s="103"/>
      <c r="K14" s="103"/>
    </row>
    <row r="15" spans="1:47" s="107" customFormat="1" ht="34.450000000000003" customHeight="1" x14ac:dyDescent="0.25">
      <c r="A15" s="982" t="s">
        <v>347</v>
      </c>
      <c r="B15" s="982"/>
      <c r="C15" s="982"/>
      <c r="D15" s="982"/>
      <c r="E15" s="982"/>
      <c r="F15" s="982"/>
      <c r="G15" s="982"/>
      <c r="H15" s="982"/>
      <c r="I15" s="982"/>
      <c r="J15" s="982"/>
      <c r="K15" s="982"/>
      <c r="L15" s="982"/>
      <c r="M15" s="982"/>
      <c r="N15" s="982"/>
      <c r="O15" s="982"/>
      <c r="P15" s="982"/>
      <c r="Q15" s="982"/>
      <c r="R15" s="982"/>
      <c r="S15" s="982"/>
      <c r="T15" s="982"/>
      <c r="U15" s="982"/>
      <c r="V15" s="982"/>
      <c r="W15" s="982"/>
      <c r="X15" s="982"/>
      <c r="Y15" s="982"/>
      <c r="Z15" s="982"/>
      <c r="AA15" s="982"/>
      <c r="AB15" s="982"/>
      <c r="AC15" s="982"/>
      <c r="AD15" s="982"/>
      <c r="AE15" s="982"/>
      <c r="AF15" s="982"/>
      <c r="AG15" s="982"/>
      <c r="AH15" s="982"/>
      <c r="AI15" s="982"/>
      <c r="AJ15" s="982"/>
      <c r="AK15" s="982"/>
      <c r="AL15" s="982"/>
      <c r="AM15" s="982"/>
      <c r="AN15" s="982"/>
      <c r="AO15" s="982"/>
      <c r="AP15" s="982"/>
      <c r="AQ15" s="982"/>
      <c r="AR15" s="982"/>
      <c r="AS15" s="982"/>
      <c r="AT15" s="982"/>
      <c r="AU15" s="114"/>
    </row>
    <row r="16" spans="1:47" x14ac:dyDescent="0.3">
      <c r="A16" s="99"/>
      <c r="B16" s="115"/>
      <c r="C16" s="115"/>
      <c r="D16" s="103"/>
      <c r="E16" s="103"/>
      <c r="F16" s="103"/>
      <c r="G16" s="103"/>
      <c r="H16" s="103"/>
      <c r="I16" s="103"/>
      <c r="J16" s="103"/>
      <c r="K16" s="103"/>
    </row>
    <row r="17" spans="1:11" x14ac:dyDescent="0.3">
      <c r="A17" s="164" t="s">
        <v>379</v>
      </c>
      <c r="B17" s="164"/>
      <c r="C17" s="164"/>
      <c r="D17" s="164"/>
      <c r="E17" s="164"/>
      <c r="F17" s="164"/>
      <c r="G17" s="164"/>
      <c r="H17" s="164"/>
      <c r="J17" s="103"/>
      <c r="K17" s="103"/>
    </row>
    <row r="18" spans="1:11" x14ac:dyDescent="0.3">
      <c r="A18" s="99"/>
      <c r="B18" s="116"/>
      <c r="C18" s="117"/>
      <c r="D18" s="100"/>
      <c r="E18" s="100"/>
      <c r="F18" s="100"/>
      <c r="G18" s="100"/>
      <c r="H18" s="100"/>
      <c r="I18" s="100"/>
      <c r="J18" s="100"/>
      <c r="K18" s="100"/>
    </row>
  </sheetData>
  <mergeCells count="3">
    <mergeCell ref="B2:C2"/>
    <mergeCell ref="C5:C9"/>
    <mergeCell ref="A15:AT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4" max="1048575" man="1"/>
    <brk id="2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титульный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2019-09-16T05:58:59Z</cp:lastPrinted>
  <dcterms:created xsi:type="dcterms:W3CDTF">2011-05-17T05:04:33Z</dcterms:created>
  <dcterms:modified xsi:type="dcterms:W3CDTF">2020-01-27T05:14:24Z</dcterms:modified>
</cp:coreProperties>
</file>